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03"/>
  <workbookPr defaultThemeVersion="166925"/>
  <mc:AlternateContent xmlns:mc="http://schemas.openxmlformats.org/markup-compatibility/2006">
    <mc:Choice Requires="x15">
      <x15ac:absPath xmlns:x15ac="http://schemas.microsoft.com/office/spreadsheetml/2010/11/ac" url="https://idipronbgta.sharepoint.com/sites/MapadeRiesgosIDIPRON/Documentos compartidos/RIESGOS 2025/Riesgos de Gestión/Primer seguimiento/Gestión Financiera/"/>
    </mc:Choice>
  </mc:AlternateContent>
  <xr:revisionPtr revIDLastSave="71" documentId="13_ncr:1_{CE44ECA9-4F98-4860-AA2B-C3DCCA3C2480}" xr6:coauthVersionLast="47" xr6:coauthVersionMax="47" xr10:uidLastSave="{B24C465E-E051-4610-9FB5-2636AFCA7D07}"/>
  <bookViews>
    <workbookView xWindow="-108" yWindow="-108" windowWidth="23256" windowHeight="12576" xr2:uid="{00000000-000D-0000-FFFF-FFFF00000000}"/>
  </bookViews>
  <sheets>
    <sheet name="Riesgo 1" sheetId="3" r:id="rId1"/>
    <sheet name="Datos" sheetId="5" state="hidden" r:id="rId2"/>
    <sheet name="Instructivo" sheetId="4" r:id="rId3"/>
  </sheets>
  <definedNames>
    <definedName name="_xlnm.Print_Area" localSheetId="0">'Riesgo 1'!$A$1:$AK$24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20" i="3" l="1"/>
  <c r="V20" i="3"/>
  <c r="V21" i="3"/>
  <c r="V22" i="3"/>
  <c r="V23" i="3"/>
  <c r="S24" i="3"/>
  <c r="S20" i="3"/>
  <c r="S21" i="3"/>
  <c r="S22" i="3"/>
  <c r="S23" i="3"/>
  <c r="V24" i="3"/>
  <c r="V19" i="3"/>
  <c r="S19" i="3"/>
  <c r="V26" i="3" l="1"/>
  <c r="S26" i="3"/>
  <c r="V25" i="3"/>
  <c r="S25" i="3"/>
  <c r="K25" i="3"/>
  <c r="H25" i="3"/>
  <c r="L25" i="3" l="1"/>
  <c r="M25" i="3" s="1"/>
  <c r="AD25" i="3" s="1"/>
  <c r="AC25" i="3" s="1"/>
  <c r="I25" i="3"/>
  <c r="Z25" i="3" s="1"/>
  <c r="AD26" i="3" l="1"/>
  <c r="AC26" i="3" s="1"/>
  <c r="AB25" i="3"/>
  <c r="Z26" i="3" s="1"/>
  <c r="N25" i="3"/>
  <c r="O25" i="3" s="1"/>
  <c r="AA25" i="3"/>
  <c r="AE25" i="3" s="1"/>
  <c r="AF25" i="3" s="1"/>
  <c r="AA26" i="3" l="1"/>
  <c r="AE26" i="3" s="1"/>
  <c r="AF26" i="3" s="1"/>
  <c r="AB26" i="3"/>
  <c r="V18" i="3"/>
  <c r="S18" i="3"/>
  <c r="V17" i="3" l="1"/>
  <c r="S17" i="3"/>
  <c r="K17" i="3" l="1"/>
  <c r="L17" i="3" s="1"/>
  <c r="M17" i="3" l="1"/>
  <c r="AD23" i="3" s="1"/>
  <c r="H17" i="3"/>
  <c r="AC23" i="3" l="1"/>
  <c r="AD24" i="3"/>
  <c r="AC24" i="3" s="1"/>
  <c r="AD17" i="3"/>
  <c r="AC17" i="3" s="1"/>
  <c r="I17" i="3"/>
  <c r="Z17" i="3" s="1"/>
  <c r="AA17" i="3" s="1"/>
  <c r="N17" i="3"/>
  <c r="O17" i="3" s="1"/>
  <c r="AD18" i="3" l="1"/>
  <c r="AD19" i="3" s="1"/>
  <c r="AE17" i="3"/>
  <c r="AF17" i="3" s="1"/>
  <c r="AB17" i="3"/>
  <c r="Z18" i="3" s="1"/>
  <c r="AC18" i="3" l="1"/>
  <c r="AC19" i="3"/>
  <c r="AD20" i="3"/>
  <c r="AA18" i="3"/>
  <c r="AE18" i="3" s="1"/>
  <c r="AF18" i="3" s="1"/>
  <c r="AB18" i="3"/>
  <c r="Z19" i="3" s="1"/>
  <c r="AB19" i="3" l="1"/>
  <c r="Z20" i="3" s="1"/>
  <c r="AA19" i="3"/>
  <c r="AE19" i="3" s="1"/>
  <c r="AF19" i="3" s="1"/>
  <c r="AC20" i="3"/>
  <c r="AD21" i="3"/>
  <c r="AC21" i="3" l="1"/>
  <c r="AD22" i="3"/>
  <c r="AC22" i="3" s="1"/>
  <c r="AB20" i="3"/>
  <c r="Z21" i="3" s="1"/>
  <c r="AA20" i="3"/>
  <c r="AE20" i="3" s="1"/>
  <c r="AB21" i="3" l="1"/>
  <c r="Z22" i="3" s="1"/>
  <c r="AA21" i="3"/>
  <c r="AE21" i="3" s="1"/>
  <c r="AF21" i="3" s="1"/>
  <c r="AA22" i="3" l="1"/>
  <c r="AE22" i="3" s="1"/>
  <c r="AF22" i="3" s="1"/>
  <c r="AB22" i="3"/>
  <c r="Z23" i="3" s="1"/>
  <c r="AA23" i="3" l="1"/>
  <c r="AE23" i="3" s="1"/>
  <c r="AF23" i="3" s="1"/>
  <c r="AB23" i="3"/>
  <c r="Z24" i="3" s="1"/>
  <c r="AB24" i="3" l="1"/>
  <c r="AA24" i="3"/>
  <c r="AE24" i="3" s="1"/>
  <c r="AF24"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Willington Granados Herrera</author>
    <author>tc={6CBD522B-35FD-48DF-B0AF-B391883EB208}</author>
    <author>tc={5A30B2AC-6F44-4962-AE8F-389EEEBD4A8A}</author>
    <author>tc={FE0856F9-92EF-4349-B1AC-A7D7B66F3ABC}</author>
  </authors>
  <commentList>
    <comment ref="G17" authorId="0" shapeId="0" xr:uid="{00000000-0006-0000-0000-000001000000}">
      <text>
        <r>
          <rPr>
            <b/>
            <sz val="9"/>
            <color indexed="81"/>
            <rFont val="Tahoma"/>
            <family val="2"/>
          </rPr>
          <t>Willington Granados Herrera:</t>
        </r>
        <r>
          <rPr>
            <sz val="9"/>
            <color indexed="81"/>
            <rFont val="Tahoma"/>
            <family val="2"/>
          </rPr>
          <t xml:space="preserve">
Se toma como base los días hábiles del año en el que se podrían incumplir la normatividad</t>
        </r>
      </text>
    </comment>
    <comment ref="R22"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Se corrige el texto "Antes de realizar el pago, el o la responsable del área de tesorería y el Ordenador del Gasto realizan la revisión de la Relación Pagos Ordenes de Servicio" eliminando la parte que dice  "y Financiera".</t>
      </text>
    </comment>
    <comment ref="G25" authorId="2" shapeId="0" xr:uid="{00000000-0006-0000-0000-000003000000}">
      <text>
        <t>[Threaded comment]
Your version of Excel allows you to read this threaded comment; however, any edits to it will get removed if the file is opened in a newer version of Excel. Learn more: https://go.microsoft.com/fwlink/?linkid=870924
Comment:
    75 informes anuales de tesorería + 20 de Presupuesto y 200 de contabilidad = 295</t>
      </text>
    </comment>
    <comment ref="R26" authorId="3" shapeId="0" xr:uid="{00000000-0006-0000-0000-000004000000}">
      <text>
        <t>[Threaded comment]
Your version of Excel allows you to read this threaded comment; however, any edits to it will get removed if the file is opened in a newer version of Excel. Learn more: https://go.microsoft.com/fwlink/?linkid=870924
Comment:
    Se cambia la responsabilidad del gerente financiero al el responsable del área de contabilidad</t>
      </text>
    </comment>
  </commentList>
</comments>
</file>

<file path=xl/sharedStrings.xml><?xml version="1.0" encoding="utf-8"?>
<sst xmlns="http://schemas.openxmlformats.org/spreadsheetml/2006/main" count="252" uniqueCount="190">
  <si>
    <t>GESTION FINANCIERA</t>
  </si>
  <si>
    <t>CÓDIGO</t>
  </si>
  <si>
    <t>E-PLA-FT-020</t>
  </si>
  <si>
    <t>VERSIÓN</t>
  </si>
  <si>
    <t>09</t>
  </si>
  <si>
    <t>MAPA DE RIESGOS DE GESTIÓN</t>
  </si>
  <si>
    <t>PÁGINA</t>
  </si>
  <si>
    <t>1 DE 1</t>
  </si>
  <si>
    <t>VIGENTE DESDE</t>
  </si>
  <si>
    <t>Proceso</t>
  </si>
  <si>
    <t>Objetivo del Proceso</t>
  </si>
  <si>
    <t>Planear, gestionar y controlar los recursos del IDIPRON mediante los diferentes lineamientos financieros, con el fin de dar cumplimiento a los objetivos institucionales de manera transparente, eficiente y ágil</t>
  </si>
  <si>
    <t>Alcance</t>
  </si>
  <si>
    <t>El proceso comienza con la programación anual del anteproyecto de presupuesto; y una vez que ingresan al IDIPRON los recursos financieras a través de transferencias, convenios, donaciones y los demás conceptos, se realiza la 
causación y pago conforme a lo presupuestado y aprobado con el fin de dar cumplimiento a todas las operaciones que el Instituto requiere para su funcionamiento, culminando con el respectivo cierre de las operaciones</t>
  </si>
  <si>
    <t>IDENTIFICACIÓN DEL RIESGO</t>
  </si>
  <si>
    <t>VALORACIÓN DEL RIESGO</t>
  </si>
  <si>
    <t>GESTIÓN DEL RIESGO</t>
  </si>
  <si>
    <t xml:space="preserve">MONITOREO </t>
  </si>
  <si>
    <t>SEGUIMIENTO Y EVALUACIÓN</t>
  </si>
  <si>
    <t>Atributos</t>
  </si>
  <si>
    <t>No. De Riesgo</t>
  </si>
  <si>
    <t>Impacto</t>
  </si>
  <si>
    <t>Causa Inmediata</t>
  </si>
  <si>
    <t>Causa Raíz</t>
  </si>
  <si>
    <t>Descripción del Riesgo</t>
  </si>
  <si>
    <t>Clasificación Riesgo</t>
  </si>
  <si>
    <t>Frecuencia con la que se realiza la actividad</t>
  </si>
  <si>
    <t>Probabilidad 
Inherente</t>
  </si>
  <si>
    <t>%</t>
  </si>
  <si>
    <t>Criterios de Impacto</t>
  </si>
  <si>
    <t>Observación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</si>
  <si>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</si>
  <si>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</si>
  <si>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</si>
  <si>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</si>
  <si>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</si>
  <si>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</si>
  <si>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</si>
  <si>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</si>
  <si>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</si>
  <si>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</si>
  <si>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</si>
  <si>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</si>
  <si>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</si>
  <si>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</si>
  <si>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</si>
  <si>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</si>
  <si>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</si>
  <si>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</si>
  <si>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</si>
  <si>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</si>
  <si>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</si>
  <si>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</si>
  <si>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Fortalecimiento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</si>
  <si>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</si>
  <si>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</si>
  <si>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</si>
  <si>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</si>
  <si>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</si>
  <si>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 xml:space="preserve">hallazgos de los entes de control o no fenecimiento de la cuenta </t>
  </si>
  <si>
    <t>Incumplimiento normativo y/o del manual de políticas contables en el desarrollo de la gestión financiera</t>
  </si>
  <si>
    <r>
      <rPr>
        <sz val="14"/>
        <color rgb="FF000000"/>
        <rFont val="Times New Roman"/>
      </rPr>
      <t xml:space="preserve">Posibilidad de afectación reputacional por hallazgos de los entes de control </t>
    </r>
    <r>
      <rPr>
        <sz val="14"/>
        <color rgb="FFFF0000"/>
        <rFont val="Times New Roman"/>
      </rPr>
      <t>y/o</t>
    </r>
    <r>
      <rPr>
        <sz val="14"/>
        <color rgb="FF000000"/>
        <rFont val="Times New Roman"/>
      </rPr>
      <t xml:space="preserve"> no fenecimiento de la cuenta debido a incumplimiento normativo y/o del manual de políticas contables en el desarrollo de la gestión financiera.</t>
    </r>
  </si>
  <si>
    <t xml:space="preserve"> </t>
  </si>
  <si>
    <t>El riesgo afecta la imagen de la entidad con algunos usuarios de relevancia frente al logro de los objetivos.</t>
  </si>
  <si>
    <t>El responsable del área de presupuesto, cada vez que se genera un CDP, realiza la revisión del documento generados en el aplicativo Sysman  verificando que se haya revisado el código del rubro, nombre, código del concepto de gasto, fuente, distribución de los elementos PEP, objeto del contrato y que la firma de la solicitud corresponda con los responsables de los rubros de funcionamiento o proyectos de inversión y si se encuentra correcto aprueba mediante firma digital en el aplicativo BogData el certificado de disponibilidad presupuestal. En caso de que encuentre alguna inconsistencia en los datos, rechaza el documento y lo asigna nuevamente al funcionario o contratista que lo expidió</t>
  </si>
  <si>
    <t>Detectivo</t>
  </si>
  <si>
    <t>Manual</t>
  </si>
  <si>
    <t xml:space="preserve">Se encuentra documentado en el procedimientos 001 EXPEDICION DISPONIBILIDAD PRESUPUESTAL A-GFI-PR-001 </t>
  </si>
  <si>
    <t>Cada vez que se realiza una solicitud</t>
  </si>
  <si>
    <t>Cdp aprobado con firma digital</t>
  </si>
  <si>
    <t>ASUMIR EL RIESGO</t>
  </si>
  <si>
    <t>01 de enero al 30 de abril del 2025</t>
  </si>
  <si>
    <t>Durante el primer cuatrimestre del año 2025 se tramitaron en la oficina de presupuesto un total de 1.766 Certificados de Disponibilidad Presupuestal (CDP) de acuerdo con las solicitudes recibidas por los gerentes de proyecto, estas son tramitadas por el equipo de presupuesto y revisados por los profesionales encargados de la oficina, una vez revisados se realiza la firma digital con la cual se oficializa el documento. Se adjunta una muestra aleatoria de los CDP realizados y firmados y la base de datos en la cual se evidencian las disponibilidades realizadas.</t>
  </si>
  <si>
    <t>25 s</t>
  </si>
  <si>
    <r>
      <rPr>
        <b/>
        <sz val="14"/>
        <color rgb="FF000000"/>
        <rFont val="Calibri"/>
      </rPr>
      <t xml:space="preserve">Control 1 
</t>
    </r>
    <r>
      <rPr>
        <sz val="14"/>
        <color rgb="FF000000"/>
        <rFont val="Calibri"/>
      </rPr>
      <t xml:space="preserve">Se evidencia la revisión de los documentos generados por el aplicativo.
</t>
    </r>
    <r>
      <rPr>
        <b/>
        <sz val="14"/>
        <color rgb="FF000000"/>
        <rFont val="Calibri"/>
      </rPr>
      <t xml:space="preserve">Mas no se evidencia como menciona el proceso, muestras de los CDP realizados y firmados 
Control 2
</t>
    </r>
    <r>
      <rPr>
        <sz val="14"/>
        <color rgb="FF000000"/>
        <rFont val="Calibri"/>
      </rPr>
      <t xml:space="preserve">Se evidencia la revisión de los registros presupuestales a través de la base de datos consignada por el proceso, sin embargo, no se identifican los CDP o muestras de CDP firmados
</t>
    </r>
    <r>
      <rPr>
        <b/>
        <sz val="14"/>
        <color rgb="FF000000"/>
        <rFont val="Calibri"/>
      </rPr>
      <t xml:space="preserve">Control 3
</t>
    </r>
    <r>
      <rPr>
        <sz val="14"/>
        <color rgb="FF000000"/>
        <rFont val="Calibri"/>
      </rPr>
      <t xml:space="preserve">Se evidencian los memorandos enviados 
</t>
    </r>
    <r>
      <rPr>
        <b/>
        <sz val="14"/>
        <color rgb="FF000000"/>
        <rFont val="Calibri"/>
      </rPr>
      <t xml:space="preserve">Control 4
</t>
    </r>
    <r>
      <rPr>
        <sz val="14"/>
        <color rgb="FF000000"/>
        <rFont val="Calibri"/>
      </rPr>
      <t xml:space="preserve">No se evidencia la actividad de control 
No se identifica con claridad cual es la periodicidad del control, de acuerdo al cronograma, sin embargo, no se observa el documento para verificar la periodicidad
</t>
    </r>
    <r>
      <rPr>
        <b/>
        <sz val="14"/>
        <color rgb="FF000000"/>
        <rFont val="Calibri"/>
      </rPr>
      <t xml:space="preserve">Control 5
</t>
    </r>
    <r>
      <rPr>
        <sz val="14"/>
        <color rgb="FF000000"/>
        <rFont val="Calibri"/>
      </rPr>
      <t xml:space="preserve">Se evidencia la revisión con los errores remitidos mediante del formato A-GDO-FT-001 "Entrega y Recibo de Documentos en Área Productora" no permite confirmar devoluciones de comprobantes de cuentas por pagar por errores en los datos, no se puede identificar la razón de la devolución.
Control 6
Se evidencia la revisión y el control de los giros, pero  las revisiones de la Relación Pagos Ordenes de Servicio y la firma digital, propuestas en la actividad de control, no se pueden evidenciar en el PDF de estado de los pagos, dispuesto como evidencia, toda vez que solo se observa una relación de información pero no se detalla cual es la revisión que se realiza entre tesorería y el ordenador del gasto.
Control 7 y 8 
No se evidenciaron errores ni incumplimientos por parte del proceso y por eso no se ejecutan los controles
NO aplica acción de fortalecimiento  
</t>
    </r>
    <r>
      <rPr>
        <b/>
        <sz val="14"/>
        <color rgb="FF000000"/>
        <rFont val="Calibri"/>
      </rPr>
      <t>No se materializa el riesgo</t>
    </r>
  </si>
  <si>
    <r>
      <rPr>
        <b/>
        <sz val="14"/>
        <color rgb="FF000000"/>
        <rFont val="Calibri"/>
      </rPr>
      <t xml:space="preserve">Control 1
</t>
    </r>
    <r>
      <rPr>
        <sz val="14"/>
        <color rgb="FF000000"/>
        <rFont val="Calibri"/>
      </rPr>
      <t xml:space="preserve">La evidencia aportada no permite verificar la ejecución de la actividad de control, debido a que: Aporta una matriz de datos, pero no aporta los CDP's aprobados con firma digital, propuestos por el proceso.
No aplica Acción de Fortalecimiento
No se reportó materialización del riesgo
</t>
    </r>
    <r>
      <rPr>
        <b/>
        <sz val="14"/>
        <color rgb="FF000000"/>
        <rFont val="Calibri"/>
      </rPr>
      <t xml:space="preserve">Control 2
</t>
    </r>
    <r>
      <rPr>
        <sz val="14"/>
        <color rgb="FF000000"/>
        <rFont val="Calibri"/>
      </rPr>
      <t xml:space="preserve">La evidencia aportada no permite verificar la ejecución de la actividad de control, debido a que: Aporta una matriz de datos, pero no aporta los CRP's aprobados con firma digital, propuestos por el proceso.
</t>
    </r>
    <r>
      <rPr>
        <b/>
        <sz val="14"/>
        <color rgb="FF000000"/>
        <rFont val="Calibri"/>
      </rPr>
      <t xml:space="preserve">Control 3
</t>
    </r>
    <r>
      <rPr>
        <sz val="14"/>
        <color rgb="FF000000"/>
        <rFont val="Calibri"/>
      </rPr>
      <t xml:space="preserve">Se evidenció la ejecución de la actividad de control
</t>
    </r>
    <r>
      <rPr>
        <b/>
        <sz val="14"/>
        <color rgb="FF000000"/>
        <rFont val="Calibri"/>
      </rPr>
      <t xml:space="preserve">Control 4
</t>
    </r>
    <r>
      <rPr>
        <sz val="14"/>
        <color rgb="FF000000"/>
        <rFont val="Calibri"/>
      </rPr>
      <t xml:space="preserve">No se aportó evidencia que dé cuenta de la ejecución de la actividad de control, ni se conoce el cronograma referenciado por el proceso en el criterio de periodicidad.
</t>
    </r>
    <r>
      <rPr>
        <b/>
        <sz val="14"/>
        <color rgb="FF000000"/>
        <rFont val="Calibri"/>
      </rPr>
      <t xml:space="preserve">Control 5
</t>
    </r>
    <r>
      <rPr>
        <sz val="14"/>
        <color rgb="FF000000"/>
        <rFont val="Calibri"/>
      </rPr>
      <t xml:space="preserve">Se evidenció la ejecución de la actividad de control
</t>
    </r>
    <r>
      <rPr>
        <b/>
        <sz val="14"/>
        <color rgb="FF000000"/>
        <rFont val="Calibri"/>
      </rPr>
      <t xml:space="preserve">Control 6
</t>
    </r>
    <r>
      <rPr>
        <sz val="14"/>
        <color rgb="FF000000"/>
        <rFont val="Calibri"/>
      </rPr>
      <t xml:space="preserve">Se evidenció la ejecución de la actividad de control
</t>
    </r>
    <r>
      <rPr>
        <b/>
        <sz val="14"/>
        <color rgb="FF000000"/>
        <rFont val="Calibri"/>
      </rPr>
      <t xml:space="preserve">Control 7
</t>
    </r>
    <r>
      <rPr>
        <sz val="14"/>
        <color rgb="FF000000"/>
        <rFont val="Calibri"/>
      </rPr>
      <t xml:space="preserve">Se reportó que durante este periodo no se dio aplicación a la actividad de control
</t>
    </r>
    <r>
      <rPr>
        <b/>
        <sz val="14"/>
        <color rgb="FF000000"/>
        <rFont val="Calibri"/>
      </rPr>
      <t xml:space="preserve">Control 8
</t>
    </r>
    <r>
      <rPr>
        <sz val="14"/>
        <color rgb="FF000000"/>
        <rFont val="Calibri"/>
      </rPr>
      <t>Se reportó que durante este periodo no se dio aplicación a la actividad de control</t>
    </r>
  </si>
  <si>
    <t>El responsable del área de presupuesto, cada vez que se genera un CRP, realiza la revisión de los Registros Presupuestales generados en el aplicativo Sysman verificando que se haya revisado en Secop II el tipo de contrato, numero del contrato, aprobación del proveedor y del ordenador del gasto, valor y que la disponibilidad presupuestal a afectar corresponda con la indicada en la minuta y si se encuentra correcto aprueba mediante firma digital en el aplicativo BogData el Registro Presupuestal. En caso de que encuentre alguna inconsistencia en los datos, rechaza el documento y lo asigna nuevamente al funcionario o contratista que lo expidió</t>
  </si>
  <si>
    <t>Se encuentra documentado en el procedimientos 002 EXPEDICIÓN DE REGISTROS PRESUPUESTALES A-GFI-PR-002</t>
  </si>
  <si>
    <t>Crp aprobado con firma digital</t>
  </si>
  <si>
    <t>Durante el primer cuatrimestre de la vigencia 2025 se tramitaron en la oficina de presupuesto un total de 1.790 Certificados de Registro Presupuestal (CRP) de acuerdo con las solicitudes recibidas por los gerentes de los proyectos, estas son tramitadas por el equipo de presupuesto y revisados por la profesional encargada de la oficina, una vez revisados se realiza la firma digital con la cual se oficializa el documento. Se adjunta una muestra aleatoria de los CRP realizados y firmados y la base de datos en la cual se evidencian los registros realizados.</t>
  </si>
  <si>
    <t>El responsable del área de contabilidad elabora durante el primer trimestre de la vigencia un memorando a cada dependencia recordando la obligación de entregar la información que afecta los estados contables y las fechas en que debe ser entregada.</t>
  </si>
  <si>
    <t>Preventivo</t>
  </si>
  <si>
    <t>Manual de Políticas Contables  A-GFI-MA-001</t>
  </si>
  <si>
    <t>anual</t>
  </si>
  <si>
    <t>memorando</t>
  </si>
  <si>
    <t>Para el primer trimestre del 2025  se presentaron memorandos a diferentes dependencias,  recordando la obligación de entregar la información que afecta los estados contables y las fechas en que debe ser entregada.Por lo cual  se adjunta evidencia.</t>
  </si>
  <si>
    <t>El responsable del área de contabilidad, de acuerdo con el cronograma establecido,  realizará mesas de trabajo con las diferentes dependencias en las que se socializan las políticas contables establecidas en la entidad y las acciones que deben emprender para su cumplimiento.</t>
  </si>
  <si>
    <t>de acuerdo con el cronograma establecido</t>
  </si>
  <si>
    <t>Actas de Reunión / Listados de Asistencia</t>
  </si>
  <si>
    <t>Para el primer cuatrimestre del 2025 no se presentaron mesas de trabajo con las diferentes dependencias, por lo cual no se adjunta evidencia.</t>
  </si>
  <si>
    <t>Los funcionarios o contratistas del área de tesorería, cada vez que se recibe un comprobante de cuentas por pagar, elaboran un comprobante de egreso, verificando la fuente de los recursos, la cuenta bancaria del tercero, valor presupuestal, y el movimiento de tesorería para proceder a realizar el pago. Si se encuentran errores en los datos, se devuelve la cuenta por pagar a Contabilidad en el formato A-GDO-FT-001 "Entrega y Recibo de Documentos en Área Productora", si se encuentra conforme se continua con el pago.</t>
  </si>
  <si>
    <t xml:space="preserve">Se encuentra documentado en el procedimiento 013 EJECUCIÓN DE PAGOS A-GFI-PR-013	</t>
  </si>
  <si>
    <t>Cada vez que se recibe un comprobante</t>
  </si>
  <si>
    <t xml:space="preserve"> formato A-GDO-FT-001 Entrega y Recibo de Documentos en Área Productora</t>
  </si>
  <si>
    <t>Durante el primer cuatrimestre se registran en el formato A-GDO-FT-001 de las cuentas tramitadas de las cuales se encuentran errores en los datos y se devuelve al funcionario de contabilidad que lo realizó.</t>
  </si>
  <si>
    <t xml:space="preserve">Antes de realizar el pago, el o la responsable del área de tesorería y el Ordenador del Gasto realizan la revisión de la Relación Pagos Ordenes de Servicio; Si la fuente son recursos administrados, verifican que el archivo plano cargado en el portal bancario coincida con el valor y la cantidad de pagos relacionados, si la fuente es recursos distrito revisan dentro del workflow del aplicativo BogData, el número del lote, descargan el PDF, revisan el valor a pagar y firman digitalmente. Después de verificar se diligencia el estado en el que se encuentra el pago en la matriz control de giros. </t>
  </si>
  <si>
    <t>Antes de realizar un pago</t>
  </si>
  <si>
    <t>Matriz control de giros</t>
  </si>
  <si>
    <t xml:space="preserve">Durante el primer cuatrimestre del año se tramitan en la oficina de tesorería un total de 6.816 egresos satisfactoriamente corroborando la información de los respectivos pagos que se tramitaron. Estos egresos se consolidan en giros para pagos realizados por recursos administrados y Distrito; y lotes cuando el pago se realiza por medio de la Secretaría Distrital de Hacienda, el seguimiento a estos pagos se realiza mediante una base de datos en la cual los funcionarios y profesional de tesorería realiza seguimiento. 
</t>
  </si>
  <si>
    <t>Cuando se detecta un error en un saldo dentro de los informes financieros, los líderes de la Gerencia Financiera (contabilidad, tesorería y presupuesto) realizan mesas de trabajo con las dependencias involucradas para analizar la situación y buscar la solución posible para corregir el error.</t>
  </si>
  <si>
    <t>Correctivo</t>
  </si>
  <si>
    <t>No se tiene documentado</t>
  </si>
  <si>
    <t xml:space="preserve">cada vez que se detecta un error </t>
  </si>
  <si>
    <t xml:space="preserve"> Actas / Listados de Asistencia</t>
  </si>
  <si>
    <t>Para el primer cuatrimestre no se han evienciado diferentias ni falencias, razón por la cual no se han requerido mesas de trabajo pra correcciones ni se adjuntan evidencias.</t>
  </si>
  <si>
    <t>Cuando se generan hallazgos o el no fenecimiento de la cuenta, los responsables de las áreas que componen el proceso de Gestión Financiera, participan en mesas de trabajo con las Oficinas de Planeación y Control Interno para analizar las causas y definir acciones de mejora que contribuyan a la mitigación de los hallazgos encontrados por los entes de control.</t>
  </si>
  <si>
    <t>Se tiene documentado en el 004 MANUAL PARA LA ADMINISTRACIÓN DE PLANES DE MEJORAMIENTO E-MEJ-MA-004</t>
  </si>
  <si>
    <t>Cada vez que se generan hallazgos o no fenecimiento de la cuenta</t>
  </si>
  <si>
    <t>Planes de mejoramiento</t>
  </si>
  <si>
    <t>Durante el primer cuatrimestre de la vigencia se proyectaron varias respuestas a solicitudes de entes de control tanto externos como internos, sin embargo no se ha requerido de planes de mejoramiento ya que se ha cumplido a cabalidad con los diferentes requerimientos.</t>
  </si>
  <si>
    <t>incumplimiento en la presentación o reporte de la información financiera del Instituto en las fechas programadas por los entes de control financiero</t>
  </si>
  <si>
    <t xml:space="preserve"> inconsistencias y/o falta de información suministradas oportunamente por las dependencias</t>
  </si>
  <si>
    <t>Posibilidad de afectación reputacional por incumplimiento en la presentación o reporte de la información financiera del Instituto en las fechas programadas por los entes de control financiero debido a  inconsistencias y/o falta de información suministradas oportunamente por las dependencias</t>
  </si>
  <si>
    <t>El riesgo afecta la imagen de la entidad internamente, de conocimiento general nivel interno, de junta directiva y/o de proveedores</t>
  </si>
  <si>
    <t>Tres veces al año el responsable del área de contabilidad elabora un memorando a cada dependencia recordando la obligación de entregar la información que afecta los estados contables y las fechas en que debe ser entregada para el corte trimestral.</t>
  </si>
  <si>
    <t xml:space="preserve">No se tiene documentado </t>
  </si>
  <si>
    <t>Tres veces al año</t>
  </si>
  <si>
    <t>Memorandos enviados</t>
  </si>
  <si>
    <t>REDUCIR EL RIESGO</t>
  </si>
  <si>
    <t>Realizar mesas de trabajo con las diferentes dependencias en las que se socializan las fechas de los diferentes reportes de  información financiera del Instituto para los entes de control.</t>
  </si>
  <si>
    <t>Gerencia Financiera</t>
  </si>
  <si>
    <t>01/05/2023
al
30/10/2023</t>
  </si>
  <si>
    <r>
      <rPr>
        <b/>
        <sz val="14"/>
        <color rgb="FF000000"/>
        <rFont val="Calibri"/>
      </rPr>
      <t xml:space="preserve">Control 1
</t>
    </r>
    <r>
      <rPr>
        <sz val="14"/>
        <color rgb="FF000000"/>
        <rFont val="Calibri"/>
      </rPr>
      <t xml:space="preserve">Se evidencia la actividad de control con el envío a las diferentes dependencias.
</t>
    </r>
    <r>
      <rPr>
        <b/>
        <sz val="14"/>
        <color rgb="FF000000"/>
        <rFont val="Calibri"/>
      </rPr>
      <t xml:space="preserve">Control 2
</t>
    </r>
    <r>
      <rPr>
        <sz val="14"/>
        <color rgb="FF000000"/>
        <rFont val="Calibri"/>
      </rPr>
      <t xml:space="preserve">No se evidenciaron errores, por lo que no se ejecuta el control por parte del proceso  </t>
    </r>
    <r>
      <rPr>
        <b/>
        <sz val="14"/>
        <color rgb="FF000000"/>
        <rFont val="Calibri"/>
      </rPr>
      <t xml:space="preserve"> 
</t>
    </r>
    <r>
      <rPr>
        <sz val="14"/>
        <color rgb="FF000000"/>
        <rFont val="Calibri"/>
      </rPr>
      <t xml:space="preserve">
El proceso no documenta avance sobre la acción de fortalecimiento
No se materializó el riesgo</t>
    </r>
  </si>
  <si>
    <r>
      <rPr>
        <b/>
        <sz val="14"/>
        <color rgb="FF000000"/>
        <rFont val="Calibri"/>
      </rPr>
      <t xml:space="preserve">Control 1
</t>
    </r>
    <r>
      <rPr>
        <sz val="14"/>
        <color rgb="FF000000"/>
        <rFont val="Calibri"/>
      </rPr>
      <t xml:space="preserve">Se evidenció la ejecución de la actividad de control
No se aportó evidencia que dé cuenta de la ejecución de la actividad de fortalecimiento
No se reportó materialización del riesgo
</t>
    </r>
    <r>
      <rPr>
        <b/>
        <sz val="14"/>
        <color rgb="FF000000"/>
        <rFont val="Calibri"/>
      </rPr>
      <t xml:space="preserve">Control 2
</t>
    </r>
    <r>
      <rPr>
        <sz val="14"/>
        <color rgb="FF000000"/>
        <rFont val="Calibri"/>
      </rPr>
      <t>Se reportó que durante este periodo no se dio aplicación a la actividad de control</t>
    </r>
  </si>
  <si>
    <t>En caso de que se presente incumplimiento en la presentación o reporte de la información financiera, el responsable del área de contabilidad realiza mesas de trabajo con las áreas involucradas para recolectar la información  requerida  y realizar la remisión en el menor tiempo posible</t>
  </si>
  <si>
    <t>En caso de que se presente incumplimiento en la presentación o reporte de la información financiera</t>
  </si>
  <si>
    <t>Listados de asistencia</t>
  </si>
  <si>
    <t>Durante el primer cuatrimestre no se ha presentado ningun incumplimiento en la presentación o reporte de la información financiera, por ende no se cuenta con evidencias.</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</si>
  <si>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</si>
  <si>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</si>
  <si>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</si>
  <si>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</si>
  <si>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</si>
  <si>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</si>
  <si>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</si>
  <si>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</si>
  <si>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</si>
  <si>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</si>
  <si>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</si>
  <si>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</si>
  <si>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</si>
  <si>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</si>
  <si>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</si>
  <si>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</si>
  <si>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</si>
  <si>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</si>
  <si>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</si>
  <si>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</si>
  <si>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</si>
  <si>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</si>
  <si>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</si>
  <si>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</si>
  <si>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</si>
  <si>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</si>
  <si>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</si>
  <si>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</si>
  <si>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</si>
  <si>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</si>
  <si>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</si>
  <si>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</si>
  <si>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</si>
  <si>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</si>
  <si>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</si>
  <si>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</si>
  <si>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</si>
  <si>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</si>
  <si>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</si>
  <si>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</si>
  <si>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</si>
  <si>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BAJA - CATASTRÓFICO</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</si>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</sst>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26">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9"/>
      <color indexed="81"/>
      <name val="Tahoma"/>
      <family val="2"/>
    </font>
    <font>
      <b/>
      <sz val="9"/>
      <color indexed="81"/>
      <name val="Tahoma"/>
      <family val="2"/>
    </font>
    <font>
      <sz val="12"/>
      <color rgb="FF000000"/>
      <name val="Times New Roman"/>
      <family val="1"/>
    </font>
    <font>
      <sz val="11"/>
      <color theme="1"/>
      <name val="Calibri"/>
      <family val="2"/>
      <charset val="1"/>
    </font>
    <font>
      <b/>
      <sz val="14"/>
      <color theme="1"/>
      <name val="Calibri"/>
      <family val="2"/>
      <charset val="1"/>
    </font>
    <font>
      <sz val="14"/>
      <color rgb="FF000000"/>
      <name val="Calibri"/>
    </font>
    <font>
      <sz val="14"/>
      <color theme="1"/>
      <name val="Calibri"/>
      <family val="2"/>
      <charset val="1"/>
    </font>
    <font>
      <sz val="12"/>
      <color rgb="FF000000"/>
      <name val="Times New Roman"/>
    </font>
    <font>
      <sz val="12"/>
      <color rgb="FF000000"/>
      <name val="Times New Roman"/>
      <charset val="1"/>
    </font>
    <font>
      <b/>
      <sz val="14"/>
      <color rgb="FF000000"/>
      <name val="Calibri"/>
    </font>
    <font>
      <sz val="14"/>
      <color rgb="FF000000"/>
      <name val="Calibri"/>
      <family val="2"/>
      <charset val="1"/>
    </font>
    <font>
      <sz val="14"/>
      <color rgb="FF000000"/>
      <name val="Times New Roman"/>
    </font>
    <font>
      <sz val="14"/>
      <color rgb="FFFF0000"/>
      <name val="Times New Roman"/>
    </font>
    <font>
      <sz val="14"/>
      <color theme="1"/>
      <name val="Times New Roman"/>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indexed="64"/>
      </left>
      <right style="thin">
        <color rgb="FF000000"/>
      </right>
      <top style="medium">
        <color indexed="64"/>
      </top>
      <bottom style="thin">
        <color indexed="64"/>
      </bottom>
      <diagonal/>
    </border>
    <border>
      <left style="medium">
        <color indexed="64"/>
      </left>
      <right style="thin">
        <color rgb="FF000000"/>
      </right>
      <top style="thin">
        <color indexed="64"/>
      </top>
      <bottom style="thin">
        <color indexed="64"/>
      </bottom>
      <diagonal/>
    </border>
    <border>
      <left style="medium">
        <color indexed="64"/>
      </left>
      <right style="thin">
        <color rgb="FF000000"/>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indexed="64"/>
      </bottom>
      <diagonal/>
    </border>
  </borders>
  <cellStyleXfs count="2">
    <xf numFmtId="0" fontId="0" fillId="0" borderId="0"/>
    <xf numFmtId="41" fontId="6" fillId="0" borderId="0" applyFont="0" applyFill="0" applyBorder="0" applyAlignment="0" applyProtection="0"/>
  </cellStyleXfs>
  <cellXfs count="225">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29" xfId="0" applyFont="1" applyBorder="1" applyAlignment="1">
      <alignment horizontal="left"/>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30" xfId="0" applyFont="1" applyBorder="1" applyAlignment="1">
      <alignment horizontal="center" vertical="center"/>
    </xf>
    <xf numFmtId="0" fontId="2" fillId="0" borderId="5" xfId="0" applyFont="1" applyBorder="1" applyAlignment="1">
      <alignment horizontal="justify" vertical="center" wrapText="1"/>
    </xf>
    <xf numFmtId="0" fontId="2" fillId="0" borderId="5" xfId="0" applyFont="1" applyBorder="1" applyAlignment="1">
      <alignment horizontal="center" vertical="center" textRotation="90"/>
    </xf>
    <xf numFmtId="0" fontId="2" fillId="0" borderId="5" xfId="0" applyFont="1" applyBorder="1" applyAlignment="1">
      <alignment horizontal="center" vertical="center" textRotation="90" wrapText="1"/>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0" borderId="16" xfId="0" applyFont="1" applyBorder="1" applyAlignment="1">
      <alignment horizontal="justify" vertical="center" wrapText="1"/>
    </xf>
    <xf numFmtId="0" fontId="2" fillId="0" borderId="41" xfId="0" applyFont="1" applyBorder="1" applyAlignment="1">
      <alignment horizontal="left"/>
    </xf>
    <xf numFmtId="0" fontId="0" fillId="0" borderId="41" xfId="0" applyBorder="1"/>
    <xf numFmtId="0" fontId="0" fillId="0" borderId="29" xfId="0" applyBorder="1"/>
    <xf numFmtId="0" fontId="9" fillId="0" borderId="5" xfId="0" applyFont="1" applyBorder="1" applyAlignment="1">
      <alignment horizontal="center" vertical="center" textRotation="90" wrapText="1"/>
    </xf>
    <xf numFmtId="0" fontId="14" fillId="0" borderId="0" xfId="0" applyFont="1"/>
    <xf numFmtId="0" fontId="2" fillId="3" borderId="5" xfId="0" applyFont="1" applyFill="1" applyBorder="1" applyAlignment="1">
      <alignment horizontal="center" vertical="center" textRotation="90" wrapText="1"/>
    </xf>
    <xf numFmtId="0" fontId="2" fillId="3" borderId="16" xfId="0" applyFont="1" applyFill="1" applyBorder="1" applyAlignment="1">
      <alignment horizontal="center" vertical="center" textRotation="90" wrapText="1"/>
    </xf>
    <xf numFmtId="0" fontId="14" fillId="0" borderId="5" xfId="0" applyFont="1" applyBorder="1" applyAlignment="1">
      <alignment horizontal="justify" vertical="center" wrapText="1"/>
    </xf>
    <xf numFmtId="0" fontId="14" fillId="0" borderId="16" xfId="0" applyFont="1" applyBorder="1" applyAlignment="1">
      <alignment horizontal="justify" vertical="center" wrapText="1"/>
    </xf>
    <xf numFmtId="0" fontId="2" fillId="4" borderId="5" xfId="0" applyFont="1" applyFill="1" applyBorder="1" applyAlignment="1">
      <alignment horizontal="center" vertical="center"/>
    </xf>
    <xf numFmtId="9" fontId="9" fillId="4" borderId="5" xfId="0" applyNumberFormat="1" applyFont="1" applyFill="1" applyBorder="1" applyAlignment="1">
      <alignment horizontal="center" vertical="center"/>
    </xf>
    <xf numFmtId="9" fontId="2" fillId="4" borderId="5" xfId="0" applyNumberFormat="1" applyFont="1" applyFill="1" applyBorder="1" applyAlignment="1">
      <alignment horizontal="center" vertical="center"/>
    </xf>
    <xf numFmtId="0" fontId="2" fillId="4" borderId="5" xfId="0" applyFont="1" applyFill="1" applyBorder="1" applyAlignment="1">
      <alignment horizontal="center" vertical="center" textRotation="90"/>
    </xf>
    <xf numFmtId="0" fontId="3" fillId="4" borderId="5" xfId="0" applyFont="1" applyFill="1" applyBorder="1" applyAlignment="1">
      <alignment horizontal="center" vertical="center" textRotation="90"/>
    </xf>
    <xf numFmtId="9" fontId="2" fillId="4" borderId="5" xfId="0" applyNumberFormat="1" applyFont="1" applyFill="1" applyBorder="1" applyAlignment="1">
      <alignment horizontal="center" vertical="center" textRotation="90"/>
    </xf>
    <xf numFmtId="0" fontId="2" fillId="4" borderId="5" xfId="0" applyFont="1" applyFill="1" applyBorder="1" applyAlignment="1">
      <alignment vertical="center" textRotation="90"/>
    </xf>
    <xf numFmtId="0" fontId="2" fillId="0" borderId="18" xfId="0" applyFont="1" applyBorder="1" applyAlignment="1">
      <alignment horizontal="center" vertical="center"/>
    </xf>
    <xf numFmtId="0" fontId="2" fillId="0" borderId="10" xfId="0" applyFont="1" applyBorder="1" applyAlignment="1">
      <alignment horizontal="justify" vertical="center" wrapText="1"/>
    </xf>
    <xf numFmtId="0" fontId="2" fillId="4" borderId="10" xfId="0" applyFont="1" applyFill="1" applyBorder="1" applyAlignment="1">
      <alignment horizontal="center" vertical="center"/>
    </xf>
    <xf numFmtId="0" fontId="2" fillId="0" borderId="10" xfId="0" applyFont="1" applyBorder="1" applyAlignment="1">
      <alignment horizontal="center" vertical="center" textRotation="90"/>
    </xf>
    <xf numFmtId="9" fontId="9" fillId="4" borderId="10" xfId="0" applyNumberFormat="1" applyFont="1" applyFill="1" applyBorder="1" applyAlignment="1">
      <alignment horizontal="center" vertical="center"/>
    </xf>
    <xf numFmtId="0" fontId="2" fillId="3" borderId="10" xfId="0" applyFont="1" applyFill="1" applyBorder="1" applyAlignment="1">
      <alignment horizontal="center" vertical="center" textRotation="90" wrapText="1"/>
    </xf>
    <xf numFmtId="0" fontId="2" fillId="0" borderId="10" xfId="0" applyFont="1" applyBorder="1" applyAlignment="1">
      <alignment horizontal="center" vertical="center" textRotation="90" wrapText="1"/>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4" fillId="0" borderId="41" xfId="0" applyFont="1" applyBorder="1"/>
    <xf numFmtId="0" fontId="11" fillId="0" borderId="29" xfId="0" applyFont="1" applyBorder="1"/>
    <xf numFmtId="0" fontId="15" fillId="0" borderId="0" xfId="0" applyFont="1"/>
    <xf numFmtId="0" fontId="14" fillId="0" borderId="0" xfId="0" applyFont="1" applyAlignment="1">
      <alignment vertical="center" wrapText="1"/>
    </xf>
    <xf numFmtId="0" fontId="19" fillId="0" borderId="13" xfId="0" applyFont="1" applyBorder="1" applyAlignment="1">
      <alignment vertical="center" wrapText="1"/>
    </xf>
    <xf numFmtId="0" fontId="2" fillId="0" borderId="19" xfId="0" applyFont="1" applyBorder="1" applyAlignment="1" applyProtection="1">
      <alignment vertical="center" wrapText="1"/>
      <protection locked="0"/>
    </xf>
    <xf numFmtId="0" fontId="14" fillId="0" borderId="18" xfId="0" applyFont="1" applyBorder="1" applyAlignment="1" applyProtection="1">
      <alignment vertical="center" wrapText="1"/>
      <protection locked="0"/>
    </xf>
    <xf numFmtId="0" fontId="11" fillId="0" borderId="19" xfId="0" applyFont="1" applyBorder="1" applyProtection="1">
      <protection locked="0"/>
    </xf>
    <xf numFmtId="0" fontId="11" fillId="0" borderId="17" xfId="0" applyFont="1" applyBorder="1" applyProtection="1">
      <protection locked="0"/>
    </xf>
    <xf numFmtId="0" fontId="14" fillId="5" borderId="13" xfId="0" applyFont="1" applyFill="1" applyBorder="1" applyAlignment="1" applyProtection="1">
      <alignment vertical="center" wrapText="1"/>
      <protection locked="0"/>
    </xf>
    <xf numFmtId="0" fontId="20" fillId="0" borderId="48" xfId="0" applyFont="1" applyBorder="1" applyAlignment="1">
      <alignment vertical="center" wrapText="1"/>
    </xf>
    <xf numFmtId="0" fontId="14" fillId="5" borderId="30" xfId="0" applyFont="1" applyFill="1" applyBorder="1" applyAlignment="1" applyProtection="1">
      <alignment vertical="center" wrapText="1"/>
      <protection locked="0"/>
    </xf>
    <xf numFmtId="14" fontId="2" fillId="0" borderId="11" xfId="0" applyNumberFormat="1" applyFont="1" applyBorder="1" applyAlignment="1">
      <alignment horizontal="center" vertical="center" wrapText="1"/>
    </xf>
    <xf numFmtId="14" fontId="2" fillId="0" borderId="39" xfId="0" applyNumberFormat="1" applyFont="1" applyBorder="1" applyAlignment="1">
      <alignment horizontal="center" vertical="center" wrapText="1"/>
    </xf>
    <xf numFmtId="14" fontId="2" fillId="0" borderId="31" xfId="0" applyNumberFormat="1" applyFont="1" applyBorder="1" applyAlignment="1">
      <alignment horizontal="center" vertical="center" wrapText="1"/>
    </xf>
    <xf numFmtId="14" fontId="2" fillId="0" borderId="38" xfId="0" applyNumberFormat="1" applyFont="1" applyBorder="1" applyAlignment="1">
      <alignment horizontal="center" vertical="center" wrapText="1"/>
    </xf>
    <xf numFmtId="41" fontId="3" fillId="0" borderId="5" xfId="1" applyFont="1" applyBorder="1" applyAlignment="1">
      <alignment horizontal="center" vertical="center" wrapText="1"/>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0" fontId="3" fillId="4" borderId="6" xfId="0" applyFont="1" applyFill="1" applyBorder="1" applyAlignment="1">
      <alignment horizontal="center" vertical="center"/>
    </xf>
    <xf numFmtId="0" fontId="3" fillId="4" borderId="16" xfId="0" applyFont="1" applyFill="1" applyBorder="1" applyAlignment="1">
      <alignment horizontal="center" vertical="center"/>
    </xf>
    <xf numFmtId="9" fontId="3" fillId="4" borderId="6"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4" xfId="0" applyFont="1" applyFill="1" applyBorder="1" applyAlignment="1">
      <alignment horizontal="center" vertical="center"/>
    </xf>
    <xf numFmtId="0" fontId="2" fillId="0" borderId="30"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21" fillId="0" borderId="42" xfId="0" applyFont="1" applyBorder="1" applyAlignment="1">
      <alignment horizontal="center" vertical="top" wrapText="1"/>
    </xf>
    <xf numFmtId="0" fontId="16" fillId="0" borderId="44" xfId="0" applyFont="1" applyBorder="1" applyAlignment="1">
      <alignment horizontal="center" vertical="top" wrapText="1"/>
    </xf>
    <xf numFmtId="0" fontId="16" fillId="0" borderId="43" xfId="0" applyFont="1" applyBorder="1" applyAlignment="1">
      <alignment horizontal="center" vertical="top" wrapText="1"/>
    </xf>
    <xf numFmtId="0" fontId="1" fillId="0" borderId="19" xfId="0" applyFont="1" applyBorder="1" applyAlignment="1">
      <alignment horizontal="center" vertical="center" textRotation="90"/>
    </xf>
    <xf numFmtId="0" fontId="1" fillId="0" borderId="17" xfId="0" applyFont="1" applyBorder="1" applyAlignment="1">
      <alignment horizontal="center" vertical="center" textRotation="90"/>
    </xf>
    <xf numFmtId="0" fontId="9" fillId="0" borderId="9" xfId="0" applyFont="1" applyBorder="1" applyAlignment="1" applyProtection="1">
      <alignment horizontal="center" vertical="center" wrapText="1"/>
      <protection locked="0"/>
    </xf>
    <xf numFmtId="0" fontId="9" fillId="0" borderId="49" xfId="0" applyFont="1" applyBorder="1" applyAlignment="1" applyProtection="1">
      <alignment horizontal="center" vertical="center" wrapText="1"/>
      <protection locked="0"/>
    </xf>
    <xf numFmtId="0" fontId="14" fillId="0" borderId="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1" fillId="0" borderId="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3" xfId="0" applyFont="1" applyBorder="1" applyAlignment="1" applyProtection="1">
      <alignment horizontal="center" vertical="center"/>
      <protection locked="0"/>
    </xf>
    <xf numFmtId="0" fontId="2" fillId="0" borderId="8" xfId="0" applyFont="1" applyBorder="1" applyAlignment="1">
      <alignment horizontal="center" vertical="center" wrapText="1"/>
    </xf>
    <xf numFmtId="0" fontId="2" fillId="2" borderId="6" xfId="0" applyFont="1" applyFill="1" applyBorder="1" applyAlignment="1">
      <alignment horizontal="center"/>
    </xf>
    <xf numFmtId="0" fontId="2" fillId="2" borderId="12" xfId="0" applyFont="1" applyFill="1" applyBorder="1" applyAlignment="1">
      <alignment horizontal="center"/>
    </xf>
    <xf numFmtId="14" fontId="11" fillId="0" borderId="27" xfId="0" applyNumberFormat="1" applyFont="1" applyBorder="1" applyAlignment="1" applyProtection="1">
      <alignment horizontal="center" vertical="center"/>
      <protection locked="0"/>
    </xf>
    <xf numFmtId="0" fontId="11" fillId="0" borderId="28" xfId="0" applyFont="1" applyBorder="1" applyAlignment="1" applyProtection="1">
      <alignment horizontal="center" vertical="center"/>
      <protection locked="0"/>
    </xf>
    <xf numFmtId="14" fontId="2" fillId="0" borderId="45" xfId="0" applyNumberFormat="1" applyFont="1" applyBorder="1" applyAlignment="1" applyProtection="1">
      <alignment horizontal="center" vertical="center"/>
      <protection locked="0"/>
    </xf>
    <xf numFmtId="14" fontId="2" fillId="0" borderId="46" xfId="0" applyNumberFormat="1" applyFont="1" applyBorder="1" applyAlignment="1" applyProtection="1">
      <alignment horizontal="center" vertical="center"/>
      <protection locked="0"/>
    </xf>
    <xf numFmtId="14" fontId="2" fillId="0" borderId="47" xfId="0" applyNumberFormat="1" applyFont="1" applyBorder="1" applyAlignment="1" applyProtection="1">
      <alignment horizontal="center" vertical="center"/>
      <protection locked="0"/>
    </xf>
    <xf numFmtId="0" fontId="2" fillId="0" borderId="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6" xfId="0" applyFont="1" applyBorder="1" applyAlignment="1">
      <alignment horizontal="center" vertical="center" wrapText="1"/>
    </xf>
    <xf numFmtId="0" fontId="3" fillId="3" borderId="6"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16" xfId="0" applyFont="1" applyBorder="1" applyAlignment="1">
      <alignment horizontal="center" vertical="center"/>
    </xf>
    <xf numFmtId="0" fontId="3" fillId="0" borderId="36"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1" fillId="2" borderId="1" xfId="0" applyFont="1" applyFill="1" applyBorder="1" applyAlignment="1">
      <alignment horizontal="center"/>
    </xf>
    <xf numFmtId="0" fontId="10" fillId="4" borderId="5" xfId="0" applyFont="1" applyFill="1" applyBorder="1" applyAlignment="1">
      <alignment horizontal="center" vertical="center" textRotation="90"/>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4" borderId="1" xfId="0" applyFont="1" applyFill="1" applyBorder="1" applyAlignment="1">
      <alignment horizontal="center" vertical="center"/>
    </xf>
    <xf numFmtId="0" fontId="3" fillId="4" borderId="5" xfId="0" applyFont="1" applyFill="1" applyBorder="1" applyAlignment="1">
      <alignment horizontal="center" vertical="center"/>
    </xf>
    <xf numFmtId="9" fontId="3" fillId="4" borderId="5" xfId="0" applyNumberFormat="1" applyFont="1" applyFill="1" applyBorder="1" applyAlignment="1">
      <alignment horizontal="center" vertical="center"/>
    </xf>
    <xf numFmtId="0" fontId="1" fillId="0" borderId="14" xfId="0" applyFont="1" applyBorder="1" applyAlignment="1">
      <alignment horizontal="center" vertical="center" textRotation="90"/>
    </xf>
    <xf numFmtId="0" fontId="1" fillId="0" borderId="31" xfId="0" applyFont="1" applyBorder="1" applyAlignment="1">
      <alignment horizontal="center" vertical="center" textRotation="90"/>
    </xf>
    <xf numFmtId="0" fontId="25" fillId="0" borderId="1" xfId="0" applyFont="1" applyBorder="1" applyAlignment="1">
      <alignment horizontal="center"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9" fontId="3" fillId="4" borderId="1" xfId="0" applyNumberFormat="1" applyFont="1" applyFill="1" applyBorder="1" applyAlignment="1">
      <alignment horizontal="center"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9" fontId="3" fillId="0" borderId="5" xfId="0" applyNumberFormat="1"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14" fontId="1" fillId="0" borderId="20" xfId="0" applyNumberFormat="1"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0" fontId="17" fillId="0" borderId="42" xfId="0" applyFont="1" applyBorder="1" applyAlignment="1">
      <alignment horizontal="center" vertical="center" wrapText="1"/>
    </xf>
    <xf numFmtId="0" fontId="16" fillId="0" borderId="43" xfId="0" applyFont="1" applyBorder="1" applyAlignment="1">
      <alignment horizontal="center" vertical="center" wrapText="1"/>
    </xf>
    <xf numFmtId="0" fontId="1" fillId="0" borderId="20" xfId="0" applyFont="1" applyBorder="1" applyAlignment="1">
      <alignment horizontal="center" vertical="center"/>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18" fillId="0" borderId="44" xfId="0" applyFont="1" applyBorder="1" applyAlignment="1">
      <alignment horizontal="center" vertical="center" wrapText="1"/>
    </xf>
    <xf numFmtId="0" fontId="18" fillId="0" borderId="43" xfId="0" applyFont="1" applyBorder="1" applyAlignment="1">
      <alignment horizontal="center" vertical="center" wrapText="1"/>
    </xf>
    <xf numFmtId="0" fontId="22" fillId="0" borderId="43" xfId="0" applyFont="1" applyBorder="1" applyAlignment="1">
      <alignment horizontal="center" vertical="center" wrapText="1"/>
    </xf>
  </cellXfs>
  <cellStyles count="2">
    <cellStyle name="Millares [0]" xfId="1" builtinId="6"/>
    <cellStyle name="Normal" xfId="0" builtinId="0"/>
  </cellStyles>
  <dxfs count="30">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87275</xdr:rowOff>
    </xdr:to>
    <xdr:pic>
      <xdr:nvPicPr>
        <xdr:cNvPr id="3" name="Imagen 2">
          <a:extLst>
            <a:ext uri="{FF2B5EF4-FFF2-40B4-BE49-F238E27FC236}">
              <a16:creationId xmlns:a16="http://schemas.microsoft.com/office/drawing/2014/main" id="{6DAA2C17-5C4D-4609-83FE-7553ACE2E5E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Geraldyne Reyes Arenas" id="{60AD5E36-210B-4BA5-95DB-E297085C3477}" userId="S::geraldyne.reyes@idipron.gov.co::f67fd02c-2a16-459f-b0fd-73ac38b340c2" providerId="AD"/>
  <person displayName="Willington Granados Herrera" id="{12ADC0A1-04FD-4CBD-8B99-E603E3995987}"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22" dT="2023-08-31T22:53:59.13" personId="{60AD5E36-210B-4BA5-95DB-E297085C3477}" id="{6CBD522B-35FD-48DF-B0AF-B391883EB208}">
    <text>Se corrige el texto "Antes de realizar el pago, el o la responsable del área de tesorería y el Ordenador del Gasto realizan la revisión de la Relación Pagos Ordenes de Servicio" eliminando la parte que dice  "y Financiera".</text>
  </threadedComment>
  <threadedComment ref="G25" dT="2022-04-29T16:07:59.05" personId="{12ADC0A1-04FD-4CBD-8B99-E603E3995987}" id="{5A30B2AC-6F44-4962-AE8F-389EEEBD4A8A}">
    <text>75 informes anuales de tesorería + 20 de Presupuesto y 200 de contabilidad = 295</text>
  </threadedComment>
  <threadedComment ref="R26" dT="2023-08-31T22:57:21.11" personId="{60AD5E36-210B-4BA5-95DB-E297085C3477}" id="{FE0856F9-92EF-4349-B1AC-A7D7B66F3ABC}">
    <text>Se cambia la responsabilidad del gerente financiero al el responsable del área de contabilidad</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36"/>
  <sheetViews>
    <sheetView showGridLines="0" tabSelected="1" topLeftCell="AA17" zoomScale="80" zoomScaleNormal="80" zoomScaleSheetLayoutView="90" workbookViewId="0">
      <selection activeCell="AS17" sqref="AS17:AS24"/>
    </sheetView>
  </sheetViews>
  <sheetFormatPr defaultColWidth="11.42578125" defaultRowHeight="15.6"/>
  <cols>
    <col min="2" max="2" width="27.140625" customWidth="1"/>
    <col min="3" max="3" width="26" customWidth="1"/>
    <col min="4" max="4" width="19.140625" customWidth="1"/>
    <col min="5" max="5" width="25.42578125" customWidth="1"/>
    <col min="6" max="6" width="25.42578125" hidden="1"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7" width="12.85546875" style="1" customWidth="1"/>
    <col min="18" max="18" width="38.7109375" style="1" customWidth="1"/>
    <col min="19" max="19" width="15.85546875" style="1" customWidth="1"/>
    <col min="20" max="22" width="5.140625" style="1" customWidth="1"/>
    <col min="23" max="24" width="11.42578125" style="1" customWidth="1"/>
    <col min="25" max="28" width="7.28515625" style="1" customWidth="1"/>
    <col min="29" max="29" width="8" style="1" customWidth="1"/>
    <col min="30" max="31" width="7.28515625" style="1" customWidth="1"/>
    <col min="32" max="32" width="9.28515625" style="1" customWidth="1"/>
    <col min="33" max="33" width="8.5703125" style="4" customWidth="1"/>
    <col min="34" max="34" width="11.42578125" style="4" customWidth="1"/>
    <col min="35" max="35" width="16.140625" style="4" customWidth="1"/>
    <col min="36" max="36" width="24" style="1" customWidth="1"/>
    <col min="37" max="37" width="32.85546875" style="1" customWidth="1"/>
    <col min="38" max="38" width="1" customWidth="1"/>
    <col min="39" max="39" width="18.28515625" customWidth="1"/>
    <col min="40" max="43" width="45" customWidth="1"/>
    <col min="44" max="44" width="1" customWidth="1"/>
    <col min="45" max="45" width="45" customWidth="1"/>
    <col min="46" max="46" width="55" customWidth="1"/>
  </cols>
  <sheetData>
    <row r="1" spans="1:46" ht="15.75" customHeight="1">
      <c r="A1" s="163"/>
      <c r="B1" s="164"/>
      <c r="C1" s="169" t="s">
        <v>0</v>
      </c>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170"/>
      <c r="AD1" s="170"/>
      <c r="AE1" s="170"/>
      <c r="AF1" s="170"/>
      <c r="AG1" s="170"/>
      <c r="AH1" s="170"/>
      <c r="AI1" s="170"/>
      <c r="AJ1" s="170"/>
      <c r="AK1" s="170"/>
      <c r="AL1" s="170"/>
      <c r="AM1" s="170"/>
      <c r="AN1" s="170"/>
      <c r="AO1" s="170"/>
      <c r="AP1" s="171"/>
      <c r="AQ1" s="163" t="s">
        <v>1</v>
      </c>
      <c r="AR1" s="164"/>
      <c r="AS1" s="217" t="s">
        <v>2</v>
      </c>
      <c r="AT1" s="212"/>
    </row>
    <row r="2" spans="1:46" ht="15.75" customHeight="1" thickBot="1">
      <c r="A2" s="165"/>
      <c r="B2" s="166"/>
      <c r="C2" s="172"/>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173"/>
      <c r="AP2" s="174"/>
      <c r="AQ2" s="167"/>
      <c r="AR2" s="168"/>
      <c r="AS2" s="213"/>
      <c r="AT2" s="214"/>
    </row>
    <row r="3" spans="1:46" ht="15.75" customHeight="1">
      <c r="A3" s="165"/>
      <c r="B3" s="166"/>
      <c r="C3" s="172"/>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c r="AO3" s="173"/>
      <c r="AP3" s="174"/>
      <c r="AQ3" s="163" t="s">
        <v>3</v>
      </c>
      <c r="AR3" s="164"/>
      <c r="AS3" s="218" t="s">
        <v>4</v>
      </c>
      <c r="AT3" s="219"/>
    </row>
    <row r="4" spans="1:46" ht="16.5" customHeight="1" thickBot="1">
      <c r="A4" s="165"/>
      <c r="B4" s="166"/>
      <c r="C4" s="175"/>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7"/>
      <c r="AQ4" s="167"/>
      <c r="AR4" s="168"/>
      <c r="AS4" s="220"/>
      <c r="AT4" s="221"/>
    </row>
    <row r="5" spans="1:46" ht="20.45" customHeight="1">
      <c r="A5" s="165"/>
      <c r="B5" s="166"/>
      <c r="C5" s="172" t="s">
        <v>5</v>
      </c>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4"/>
      <c r="AQ5" s="163" t="s">
        <v>6</v>
      </c>
      <c r="AR5" s="164"/>
      <c r="AS5" s="163" t="s">
        <v>7</v>
      </c>
      <c r="AT5" s="164"/>
    </row>
    <row r="6" spans="1:46" ht="15" customHeight="1" thickBot="1">
      <c r="A6" s="165"/>
      <c r="B6" s="166"/>
      <c r="C6" s="172"/>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4"/>
      <c r="AQ6" s="167"/>
      <c r="AR6" s="168"/>
      <c r="AS6" s="167"/>
      <c r="AT6" s="168"/>
    </row>
    <row r="7" spans="1:46" ht="15.75" customHeight="1">
      <c r="A7" s="165"/>
      <c r="B7" s="166"/>
      <c r="C7" s="172"/>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4"/>
      <c r="AQ7" s="163" t="s">
        <v>8</v>
      </c>
      <c r="AR7" s="164"/>
      <c r="AS7" s="211">
        <v>44651</v>
      </c>
      <c r="AT7" s="212"/>
    </row>
    <row r="8" spans="1:46" ht="16.5" customHeight="1" thickBot="1">
      <c r="A8" s="167"/>
      <c r="B8" s="168"/>
      <c r="C8" s="175"/>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7"/>
      <c r="AQ8" s="167"/>
      <c r="AR8" s="168"/>
      <c r="AS8" s="213"/>
      <c r="AT8" s="214"/>
    </row>
    <row r="10" spans="1:46" ht="54" customHeight="1">
      <c r="A10" s="198" t="s">
        <v>9</v>
      </c>
      <c r="B10" s="198"/>
      <c r="C10" s="198"/>
      <c r="D10" s="199" t="s">
        <v>0</v>
      </c>
      <c r="E10" s="200"/>
      <c r="F10" s="200"/>
      <c r="G10" s="200"/>
      <c r="H10" s="200"/>
      <c r="I10" s="200"/>
      <c r="J10" s="200"/>
      <c r="K10" s="200"/>
      <c r="L10" s="200"/>
      <c r="M10" s="201"/>
      <c r="N10" s="28"/>
      <c r="AG10" s="1"/>
      <c r="AH10" s="1"/>
      <c r="AI10" s="1"/>
    </row>
    <row r="11" spans="1:46" s="3" customFormat="1" ht="75" customHeight="1">
      <c r="A11" s="198" t="s">
        <v>10</v>
      </c>
      <c r="B11" s="198"/>
      <c r="C11" s="198"/>
      <c r="D11" s="202" t="s">
        <v>11</v>
      </c>
      <c r="E11" s="203"/>
      <c r="F11" s="203"/>
      <c r="G11" s="203"/>
      <c r="H11" s="203"/>
      <c r="I11" s="203"/>
      <c r="J11" s="203"/>
      <c r="K11" s="203"/>
      <c r="L11" s="203"/>
      <c r="M11" s="204"/>
      <c r="N11" s="29"/>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75" customHeight="1">
      <c r="A12" s="198" t="s">
        <v>12</v>
      </c>
      <c r="B12" s="198"/>
      <c r="C12" s="198"/>
      <c r="D12" s="202" t="s">
        <v>13</v>
      </c>
      <c r="E12" s="203"/>
      <c r="F12" s="203"/>
      <c r="G12" s="203"/>
      <c r="H12" s="203"/>
      <c r="I12" s="203"/>
      <c r="J12" s="203"/>
      <c r="K12" s="203"/>
      <c r="L12" s="203"/>
      <c r="M12" s="204"/>
      <c r="N12" s="29"/>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186" t="s">
        <v>14</v>
      </c>
      <c r="B14" s="187"/>
      <c r="C14" s="187"/>
      <c r="D14" s="187"/>
      <c r="E14" s="187"/>
      <c r="F14" s="187"/>
      <c r="G14" s="187"/>
      <c r="H14" s="187"/>
      <c r="I14" s="187"/>
      <c r="J14" s="187"/>
      <c r="K14" s="187"/>
      <c r="L14" s="187"/>
      <c r="M14" s="187"/>
      <c r="N14" s="188"/>
      <c r="O14" s="189"/>
      <c r="P14" s="2"/>
      <c r="Q14" s="194" t="s">
        <v>15</v>
      </c>
      <c r="R14" s="195"/>
      <c r="S14" s="195"/>
      <c r="T14" s="196"/>
      <c r="U14" s="196"/>
      <c r="V14" s="196"/>
      <c r="W14" s="196"/>
      <c r="X14" s="196"/>
      <c r="Y14" s="196"/>
      <c r="Z14" s="195"/>
      <c r="AA14" s="195"/>
      <c r="AB14" s="195"/>
      <c r="AC14" s="195"/>
      <c r="AD14" s="195"/>
      <c r="AE14" s="195"/>
      <c r="AF14" s="195"/>
      <c r="AG14" s="197"/>
      <c r="AH14" s="2"/>
      <c r="AI14" s="117" t="s">
        <v>16</v>
      </c>
      <c r="AJ14" s="118"/>
      <c r="AK14" s="119"/>
      <c r="AM14" s="117" t="s">
        <v>17</v>
      </c>
      <c r="AN14" s="118"/>
      <c r="AO14" s="118"/>
      <c r="AP14" s="118"/>
      <c r="AQ14" s="118"/>
      <c r="AR14" s="36"/>
      <c r="AS14" s="117" t="s">
        <v>18</v>
      </c>
      <c r="AT14" s="119"/>
    </row>
    <row r="15" spans="1:46">
      <c r="A15" s="190"/>
      <c r="B15" s="191"/>
      <c r="C15" s="191"/>
      <c r="D15" s="191"/>
      <c r="E15" s="191"/>
      <c r="F15" s="191"/>
      <c r="G15" s="191"/>
      <c r="H15" s="191"/>
      <c r="I15" s="191"/>
      <c r="J15" s="191"/>
      <c r="K15" s="191"/>
      <c r="L15" s="191"/>
      <c r="M15" s="191"/>
      <c r="N15" s="192"/>
      <c r="O15" s="193"/>
      <c r="P15" s="2"/>
      <c r="Q15" s="30"/>
      <c r="R15" s="31"/>
      <c r="S15" s="31"/>
      <c r="T15" s="161" t="s">
        <v>19</v>
      </c>
      <c r="U15" s="161"/>
      <c r="V15" s="161"/>
      <c r="W15" s="161"/>
      <c r="X15" s="161"/>
      <c r="Y15" s="161"/>
      <c r="Z15" s="143"/>
      <c r="AA15" s="143"/>
      <c r="AB15" s="143"/>
      <c r="AC15" s="143"/>
      <c r="AD15" s="143"/>
      <c r="AE15" s="143"/>
      <c r="AF15" s="143"/>
      <c r="AG15" s="144"/>
      <c r="AH15" s="2"/>
      <c r="AI15" s="120"/>
      <c r="AJ15" s="121"/>
      <c r="AK15" s="122"/>
      <c r="AM15" s="120"/>
      <c r="AN15" s="121"/>
      <c r="AO15" s="121"/>
      <c r="AP15" s="121"/>
      <c r="AQ15" s="121"/>
      <c r="AR15" s="36"/>
      <c r="AS15" s="120"/>
      <c r="AT15" s="122"/>
    </row>
    <row r="16" spans="1:46" s="5" customFormat="1" ht="106.5" customHeight="1">
      <c r="A16" s="11" t="s">
        <v>20</v>
      </c>
      <c r="B16" s="12" t="s">
        <v>21</v>
      </c>
      <c r="C16" s="13" t="s">
        <v>22</v>
      </c>
      <c r="D16" s="13" t="s">
        <v>23</v>
      </c>
      <c r="E16" s="14" t="s">
        <v>24</v>
      </c>
      <c r="F16" s="23" t="s">
        <v>25</v>
      </c>
      <c r="G16" s="40" t="s">
        <v>26</v>
      </c>
      <c r="H16" s="14" t="s">
        <v>27</v>
      </c>
      <c r="I16" s="13" t="s">
        <v>28</v>
      </c>
      <c r="J16" s="13" t="s">
        <v>29</v>
      </c>
      <c r="K16" s="14" t="s">
        <v>30</v>
      </c>
      <c r="L16" s="14" t="s">
        <v>31</v>
      </c>
      <c r="M16" s="13" t="s">
        <v>28</v>
      </c>
      <c r="N16" s="13" t="s">
        <v>32</v>
      </c>
      <c r="O16" s="15" t="s">
        <v>33</v>
      </c>
      <c r="P16" s="2"/>
      <c r="Q16" s="16" t="s">
        <v>34</v>
      </c>
      <c r="R16" s="17" t="s">
        <v>35</v>
      </c>
      <c r="S16" s="33" t="s">
        <v>36</v>
      </c>
      <c r="T16" s="18" t="s">
        <v>37</v>
      </c>
      <c r="U16" s="18" t="s">
        <v>38</v>
      </c>
      <c r="V16" s="18" t="s">
        <v>39</v>
      </c>
      <c r="W16" s="18" t="s">
        <v>40</v>
      </c>
      <c r="X16" s="18" t="s">
        <v>41</v>
      </c>
      <c r="Y16" s="18" t="s">
        <v>42</v>
      </c>
      <c r="Z16" s="19" t="s">
        <v>43</v>
      </c>
      <c r="AA16" s="19" t="s">
        <v>44</v>
      </c>
      <c r="AB16" s="19" t="s">
        <v>28</v>
      </c>
      <c r="AC16" s="19" t="s">
        <v>45</v>
      </c>
      <c r="AD16" s="19" t="s">
        <v>28</v>
      </c>
      <c r="AE16" s="19" t="s">
        <v>32</v>
      </c>
      <c r="AF16" s="19" t="s">
        <v>46</v>
      </c>
      <c r="AG16" s="15" t="s">
        <v>47</v>
      </c>
      <c r="AH16" s="2"/>
      <c r="AI16" s="20" t="s">
        <v>48</v>
      </c>
      <c r="AJ16" s="17" t="s">
        <v>49</v>
      </c>
      <c r="AK16" s="35" t="s">
        <v>50</v>
      </c>
      <c r="AM16" s="38" t="s">
        <v>51</v>
      </c>
      <c r="AN16" s="38" t="s">
        <v>52</v>
      </c>
      <c r="AO16" s="38" t="s">
        <v>53</v>
      </c>
      <c r="AP16" s="38" t="s">
        <v>54</v>
      </c>
      <c r="AQ16" s="38" t="s">
        <v>55</v>
      </c>
      <c r="AR16" s="37"/>
      <c r="AS16" s="38" t="s">
        <v>56</v>
      </c>
      <c r="AT16" s="39" t="s">
        <v>57</v>
      </c>
    </row>
    <row r="17" spans="1:49" ht="339.75" customHeight="1">
      <c r="A17" s="206">
        <v>1</v>
      </c>
      <c r="B17" s="159" t="s">
        <v>58</v>
      </c>
      <c r="C17" s="178" t="s">
        <v>59</v>
      </c>
      <c r="D17" s="178" t="s">
        <v>60</v>
      </c>
      <c r="E17" s="185" t="s">
        <v>61</v>
      </c>
      <c r="F17" s="209"/>
      <c r="G17" s="159" t="s">
        <v>62</v>
      </c>
      <c r="H17" s="180" t="str">
        <f>IF(G17&lt;=0,"",IF(G17&lt;=2,"Muy Baja",IF(G17&lt;=24,"Baja",IF(G17&lt;=500,"Media",IF(G17&lt;=5000,"Alta","Muy Alta")))))</f>
        <v>Muy Alta</v>
      </c>
      <c r="I17" s="205">
        <f>IF(H17="","",IF(H17="Muy Baja",0.2,IF(H17="Baja",0.4,IF(H17="Media",0.6,IF(H17="Alta",0.8,IF(H17="Muy Alta",1,))))))</f>
        <v>1</v>
      </c>
      <c r="J17" s="208" t="s">
        <v>63</v>
      </c>
      <c r="K17" s="104" t="str">
        <f>+J17</f>
        <v>El riesgo afecta la imagen de la entidad con algunos usuarios de relevancia frente al logro de los objetivos.</v>
      </c>
      <c r="L17" s="180" t="str">
        <f>+VLOOKUP(K17,Datos!$O$4:$P$15,2,FALSE)</f>
        <v>Moderado</v>
      </c>
      <c r="M17" s="205">
        <f>IF(L17="","",IF(L17="Leve",0.2,IF(L17="Menor",0.4,IF(L17="Moderado",0.6,IF(L17="Mayor",0.8,IF(L17="Catastrófico",1,))))))</f>
        <v>0.6</v>
      </c>
      <c r="N17" s="182" t="str">
        <f>+CONCATENATE(H17, " - ", L17)</f>
        <v>Muy Alta - Moderado</v>
      </c>
      <c r="O17" s="162" t="str">
        <f>+VLOOKUP(N17,Datos!J4:K28,2,)</f>
        <v>ALTO</v>
      </c>
      <c r="P17" s="60"/>
      <c r="Q17" s="8">
        <v>1</v>
      </c>
      <c r="R17" s="32" t="s">
        <v>64</v>
      </c>
      <c r="S17" s="45" t="str">
        <f t="shared" ref="S17:S26" si="0">IF(OR(T17="Preventivo",T17="Detectivo"),"Probabilidad",IF(T17="Correctivo","Impacto",""))</f>
        <v>Probabilidad</v>
      </c>
      <c r="T17" s="6" t="s">
        <v>65</v>
      </c>
      <c r="U17" s="6" t="s">
        <v>66</v>
      </c>
      <c r="V17" s="47" t="str">
        <f t="shared" ref="V17:V24" si="1">IF(AND(T17="Preventivo",U17="Automático"),"50%",IF(AND(T17="Preventivo",U17="Manual"),"40%",IF(AND(T17="Detectivo",U17="Automático"),"40%",IF(AND(T17="Detectivo",U17="Manual"),"30%",IF(AND(T17="Correctivo",U17="Automático"),"35%",IF(AND(T17="Correctivo",U17="Manual"),"25%",""))))))</f>
        <v>30%</v>
      </c>
      <c r="W17" s="10" t="s">
        <v>67</v>
      </c>
      <c r="X17" s="6" t="s">
        <v>68</v>
      </c>
      <c r="Y17" s="10" t="s">
        <v>69</v>
      </c>
      <c r="Z17" s="49">
        <f>IFERROR(IF(S17="Probabilidad",(I17-(+I17*V17)),IF(S17="Impacto",I17,"")),"")</f>
        <v>0.7</v>
      </c>
      <c r="AA17" s="50" t="str">
        <f t="shared" ref="AA17:AA25" si="2">IFERROR(IF(Z17="","",IF(Z17&lt;=0.2,"Muy Baja",IF(Z17&lt;=0.4,"Baja",IF(Z17&lt;=0.6,"Media",IF(Z17&lt;=0.8,"Alta","Muy Alta"))))),"")</f>
        <v>Alta</v>
      </c>
      <c r="AB17" s="49">
        <f t="shared" ref="AB17:AB25" si="3">+Z17</f>
        <v>0.7</v>
      </c>
      <c r="AC17" s="51" t="str">
        <f t="shared" ref="AC17:AC25" si="4">IFERROR(IF(AD17="","",IF(AD17&lt;=0.2,"Leve",IF(AD17&lt;=0.4,"Menor",IF(AD17&lt;=0.6,"Moderado",IF(AD17&lt;=0.8,"Mayor","Catastrófico"))))),"")</f>
        <v>Moderado</v>
      </c>
      <c r="AD17" s="49">
        <f>IFERROR(IF(S17="Impacto",(M17-(+M17*V17)),IF(S17="Probabilidad",M17,"")),"")</f>
        <v>0.6</v>
      </c>
      <c r="AE17" s="52" t="str">
        <f>+CONCATENATE(AA17, " - ", AC17)</f>
        <v>Alta - Moderado</v>
      </c>
      <c r="AF17" s="57" t="str">
        <f>+VLOOKUP(AE17,Datos!$J$4:$K$28,2,)</f>
        <v>ALTO</v>
      </c>
      <c r="AG17" s="183" t="s">
        <v>70</v>
      </c>
      <c r="AH17" s="60"/>
      <c r="AI17" s="123"/>
      <c r="AJ17" s="126"/>
      <c r="AK17" s="102"/>
      <c r="AL17" s="61"/>
      <c r="AM17" s="147" t="s">
        <v>71</v>
      </c>
      <c r="AN17" s="94" t="s">
        <v>72</v>
      </c>
      <c r="AO17" s="136" t="s">
        <v>73</v>
      </c>
      <c r="AP17" s="139">
        <v>0</v>
      </c>
      <c r="AQ17" s="93"/>
      <c r="AR17" s="88"/>
      <c r="AS17" s="129" t="s">
        <v>74</v>
      </c>
      <c r="AT17" s="215" t="s">
        <v>75</v>
      </c>
    </row>
    <row r="18" spans="1:49" ht="333" customHeight="1">
      <c r="A18" s="206"/>
      <c r="B18" s="159"/>
      <c r="C18" s="178"/>
      <c r="D18" s="178"/>
      <c r="E18" s="178"/>
      <c r="F18" s="209"/>
      <c r="G18" s="159"/>
      <c r="H18" s="180"/>
      <c r="I18" s="205"/>
      <c r="J18" s="107"/>
      <c r="K18" s="105"/>
      <c r="L18" s="180"/>
      <c r="M18" s="205"/>
      <c r="N18" s="113"/>
      <c r="O18" s="115"/>
      <c r="P18" s="2"/>
      <c r="Q18" s="8">
        <v>2</v>
      </c>
      <c r="R18" s="42" t="s">
        <v>76</v>
      </c>
      <c r="S18" s="45" t="str">
        <f t="shared" si="0"/>
        <v>Probabilidad</v>
      </c>
      <c r="T18" s="6" t="s">
        <v>65</v>
      </c>
      <c r="U18" s="6" t="s">
        <v>66</v>
      </c>
      <c r="V18" s="47" t="str">
        <f t="shared" si="1"/>
        <v>30%</v>
      </c>
      <c r="W18" s="10" t="s">
        <v>77</v>
      </c>
      <c r="X18" s="6" t="s">
        <v>68</v>
      </c>
      <c r="Y18" s="10" t="s">
        <v>78</v>
      </c>
      <c r="Z18" s="49">
        <f>IFERROR(IF(AND(S17="Probabilidad",S18="Probabilidad"),(AB17-(+AB17*V18)),IF(S18="Probabilidad",(I17-(+I17*V18)),IF(S18="Impacto",AB17,""))),"")</f>
        <v>0.49</v>
      </c>
      <c r="AA18" s="50" t="str">
        <f t="shared" si="2"/>
        <v>Media</v>
      </c>
      <c r="AB18" s="49">
        <f t="shared" si="3"/>
        <v>0.49</v>
      </c>
      <c r="AC18" s="51" t="str">
        <f t="shared" si="4"/>
        <v>Moderado</v>
      </c>
      <c r="AD18" s="49">
        <f>IFERROR(IF(AND(S17="Impacto",S17="Impacto"),(AD17-(+AD17*V18)),IF(S18="Impacto",(M17-(+M17*V18)),IF(S18="Probabilidad",AD17,""))),"")</f>
        <v>0.6</v>
      </c>
      <c r="AE18" s="52" t="str">
        <f t="shared" ref="AE18" si="5">+CONCATENATE(AA18, " - ", AC18)</f>
        <v>Media - Moderado</v>
      </c>
      <c r="AF18" s="57" t="str">
        <f>+VLOOKUP(AE18,Datos!$J$4:$K$28,2,)</f>
        <v>MODERADO</v>
      </c>
      <c r="AG18" s="183"/>
      <c r="AH18" s="2"/>
      <c r="AI18" s="124"/>
      <c r="AJ18" s="127"/>
      <c r="AK18" s="103"/>
      <c r="AM18" s="148"/>
      <c r="AN18" s="92" t="s">
        <v>79</v>
      </c>
      <c r="AO18" s="137"/>
      <c r="AP18" s="140"/>
      <c r="AQ18" s="93"/>
      <c r="AR18" s="36"/>
      <c r="AS18" s="130"/>
      <c r="AT18" s="222"/>
    </row>
    <row r="19" spans="1:49" ht="133.5" customHeight="1">
      <c r="A19" s="207"/>
      <c r="B19" s="160"/>
      <c r="C19" s="179"/>
      <c r="D19" s="179"/>
      <c r="E19" s="179"/>
      <c r="F19" s="210"/>
      <c r="G19" s="160"/>
      <c r="H19" s="181"/>
      <c r="I19" s="182"/>
      <c r="J19" s="107"/>
      <c r="K19" s="105"/>
      <c r="L19" s="181"/>
      <c r="M19" s="182"/>
      <c r="N19" s="113"/>
      <c r="O19" s="115"/>
      <c r="P19" s="2"/>
      <c r="Q19" s="41">
        <v>3</v>
      </c>
      <c r="R19" s="59" t="s">
        <v>80</v>
      </c>
      <c r="S19" s="45" t="str">
        <f t="shared" si="0"/>
        <v>Probabilidad</v>
      </c>
      <c r="T19" s="6" t="s">
        <v>81</v>
      </c>
      <c r="U19" s="6" t="s">
        <v>66</v>
      </c>
      <c r="V19" s="47" t="str">
        <f t="shared" si="1"/>
        <v>40%</v>
      </c>
      <c r="W19" s="63" t="s">
        <v>82</v>
      </c>
      <c r="X19" s="43" t="s">
        <v>83</v>
      </c>
      <c r="Y19" s="44" t="s">
        <v>84</v>
      </c>
      <c r="Z19" s="49">
        <f>IFERROR(IF(AND(S18="Probabilidad",S19="Probabilidad"),(AB18-(+AB18*V19)),IF(S19="Probabilidad",($I$17-(+$I$17*V19)),IF(S19="Impacto",AB18,""))),"")</f>
        <v>0.29399999999999998</v>
      </c>
      <c r="AA19" s="50" t="str">
        <f t="shared" si="2"/>
        <v>Baja</v>
      </c>
      <c r="AB19" s="49">
        <f t="shared" si="3"/>
        <v>0.29399999999999998</v>
      </c>
      <c r="AC19" s="51" t="str">
        <f t="shared" si="4"/>
        <v>Moderado</v>
      </c>
      <c r="AD19" s="49">
        <f>IFERROR(IF(AND(S18="Impacto",S18="Impacto"),(AD18-(+AD18*V19)),IF(S19="Impacto",($M$17-(+$M$17*V19)),IF(S19="Probabilidad",AD18,""))),"")</f>
        <v>0.6</v>
      </c>
      <c r="AE19" s="52" t="str">
        <f t="shared" ref="AE19:AE24" si="6">+CONCATENATE(AA19, " - ", AC19)</f>
        <v>Baja - Moderado</v>
      </c>
      <c r="AF19" s="57" t="str">
        <f>+VLOOKUP(AE19,Datos!$J$4:$K$28,2,)</f>
        <v>MODERADO</v>
      </c>
      <c r="AG19" s="184"/>
      <c r="AH19" s="2"/>
      <c r="AI19" s="124"/>
      <c r="AJ19" s="127"/>
      <c r="AK19" s="103"/>
      <c r="AM19" s="148"/>
      <c r="AN19" s="97" t="s">
        <v>85</v>
      </c>
      <c r="AO19" s="137"/>
      <c r="AP19" s="140"/>
      <c r="AQ19" s="93"/>
      <c r="AR19" s="36"/>
      <c r="AS19" s="130"/>
      <c r="AT19" s="222"/>
    </row>
    <row r="20" spans="1:49" ht="216.75" customHeight="1">
      <c r="A20" s="207"/>
      <c r="B20" s="160"/>
      <c r="C20" s="179"/>
      <c r="D20" s="179"/>
      <c r="E20" s="179"/>
      <c r="F20" s="210"/>
      <c r="G20" s="160"/>
      <c r="H20" s="181"/>
      <c r="I20" s="182"/>
      <c r="J20" s="107"/>
      <c r="K20" s="105"/>
      <c r="L20" s="181"/>
      <c r="M20" s="182"/>
      <c r="N20" s="113"/>
      <c r="O20" s="115"/>
      <c r="P20" s="2"/>
      <c r="Q20" s="41">
        <v>4</v>
      </c>
      <c r="R20" s="42" t="s">
        <v>86</v>
      </c>
      <c r="S20" s="45" t="str">
        <f t="shared" si="0"/>
        <v>Probabilidad</v>
      </c>
      <c r="T20" s="6" t="s">
        <v>81</v>
      </c>
      <c r="U20" s="6" t="s">
        <v>66</v>
      </c>
      <c r="V20" s="47" t="str">
        <f t="shared" si="1"/>
        <v>40%</v>
      </c>
      <c r="W20" s="63" t="s">
        <v>82</v>
      </c>
      <c r="X20" s="44" t="s">
        <v>87</v>
      </c>
      <c r="Y20" s="44" t="s">
        <v>88</v>
      </c>
      <c r="Z20" s="49">
        <f t="shared" ref="Z20:Z24" si="7">IFERROR(IF(AND(S19="Probabilidad",S20="Probabilidad"),(AB19-(+AB19*V20)),IF(S20="Probabilidad",($I$17-(+$I$17*V20)),IF(S20="Impacto",AB19,""))),"")</f>
        <v>0.1764</v>
      </c>
      <c r="AA20" s="50" t="str">
        <f t="shared" si="2"/>
        <v>Muy Baja</v>
      </c>
      <c r="AB20" s="49">
        <f t="shared" si="3"/>
        <v>0.1764</v>
      </c>
      <c r="AC20" s="51" t="str">
        <f t="shared" si="4"/>
        <v>Moderado</v>
      </c>
      <c r="AD20" s="49">
        <f t="shared" ref="AD20:AD24" si="8">IFERROR(IF(AND(S19="Impacto",S19="Impacto"),(AD19-(+AD19*V20)),IF(S20="Impacto",($M$17-(+$M$17*V20)),IF(S20="Probabilidad",AD19,""))),"")</f>
        <v>0.6</v>
      </c>
      <c r="AE20" s="52" t="str">
        <f t="shared" si="6"/>
        <v>Muy Baja - Moderado</v>
      </c>
      <c r="AF20" s="57" t="str">
        <f>+VLOOKUP(AE20,Datos!$J$4:$K$28,2,)</f>
        <v>MODERADO</v>
      </c>
      <c r="AG20" s="184"/>
      <c r="AH20" s="2"/>
      <c r="AI20" s="124"/>
      <c r="AJ20" s="127"/>
      <c r="AK20" s="103"/>
      <c r="AM20" s="148"/>
      <c r="AN20" s="97" t="s">
        <v>89</v>
      </c>
      <c r="AO20" s="137"/>
      <c r="AP20" s="140"/>
      <c r="AQ20" s="93"/>
      <c r="AR20" s="36"/>
      <c r="AS20" s="130"/>
      <c r="AT20" s="222"/>
    </row>
    <row r="21" spans="1:49" ht="294.75" customHeight="1">
      <c r="A21" s="207"/>
      <c r="B21" s="160"/>
      <c r="C21" s="179"/>
      <c r="D21" s="179"/>
      <c r="E21" s="179"/>
      <c r="F21" s="210"/>
      <c r="G21" s="160"/>
      <c r="H21" s="181"/>
      <c r="I21" s="182"/>
      <c r="J21" s="107"/>
      <c r="K21" s="105"/>
      <c r="L21" s="181"/>
      <c r="M21" s="182"/>
      <c r="N21" s="113"/>
      <c r="O21" s="115"/>
      <c r="P21" s="2"/>
      <c r="Q21" s="41">
        <v>5</v>
      </c>
      <c r="R21" s="67" t="s">
        <v>90</v>
      </c>
      <c r="S21" s="45" t="str">
        <f t="shared" si="0"/>
        <v>Probabilidad</v>
      </c>
      <c r="T21" s="6" t="s">
        <v>65</v>
      </c>
      <c r="U21" s="6" t="s">
        <v>66</v>
      </c>
      <c r="V21" s="47" t="str">
        <f t="shared" si="1"/>
        <v>30%</v>
      </c>
      <c r="W21" s="44" t="s">
        <v>91</v>
      </c>
      <c r="X21" s="44" t="s">
        <v>92</v>
      </c>
      <c r="Y21" s="44" t="s">
        <v>93</v>
      </c>
      <c r="Z21" s="49">
        <f t="shared" si="7"/>
        <v>0.12348000000000001</v>
      </c>
      <c r="AA21" s="50" t="str">
        <f t="shared" si="2"/>
        <v>Muy Baja</v>
      </c>
      <c r="AB21" s="49">
        <f t="shared" si="3"/>
        <v>0.12348000000000001</v>
      </c>
      <c r="AC21" s="51" t="str">
        <f t="shared" si="4"/>
        <v>Moderado</v>
      </c>
      <c r="AD21" s="49">
        <f t="shared" si="8"/>
        <v>0.6</v>
      </c>
      <c r="AE21" s="52" t="str">
        <f t="shared" si="6"/>
        <v>Muy Baja - Moderado</v>
      </c>
      <c r="AF21" s="57" t="str">
        <f>+VLOOKUP(AE21,Datos!$J$4:$K$28,2,)</f>
        <v>MODERADO</v>
      </c>
      <c r="AG21" s="184"/>
      <c r="AH21" s="2"/>
      <c r="AI21" s="124"/>
      <c r="AJ21" s="127"/>
      <c r="AK21" s="103"/>
      <c r="AM21" s="148"/>
      <c r="AN21" s="97" t="s">
        <v>94</v>
      </c>
      <c r="AO21" s="137"/>
      <c r="AP21" s="140"/>
      <c r="AQ21" s="93"/>
      <c r="AR21" s="36"/>
      <c r="AS21" s="130"/>
      <c r="AT21" s="222"/>
    </row>
    <row r="22" spans="1:49" ht="408.75" customHeight="1">
      <c r="A22" s="207"/>
      <c r="B22" s="160"/>
      <c r="C22" s="179"/>
      <c r="D22" s="179"/>
      <c r="E22" s="179"/>
      <c r="F22" s="210"/>
      <c r="G22" s="160"/>
      <c r="H22" s="181"/>
      <c r="I22" s="182"/>
      <c r="J22" s="107"/>
      <c r="K22" s="105"/>
      <c r="L22" s="181"/>
      <c r="M22" s="182"/>
      <c r="N22" s="113"/>
      <c r="O22" s="115"/>
      <c r="P22" s="2"/>
      <c r="Q22" s="41">
        <v>6</v>
      </c>
      <c r="R22" s="42" t="s">
        <v>95</v>
      </c>
      <c r="S22" s="45" t="str">
        <f t="shared" si="0"/>
        <v>Probabilidad</v>
      </c>
      <c r="T22" s="6" t="s">
        <v>65</v>
      </c>
      <c r="U22" s="6" t="s">
        <v>66</v>
      </c>
      <c r="V22" s="47" t="str">
        <f t="shared" si="1"/>
        <v>30%</v>
      </c>
      <c r="W22" s="44" t="s">
        <v>91</v>
      </c>
      <c r="X22" s="43" t="s">
        <v>96</v>
      </c>
      <c r="Y22" s="63" t="s">
        <v>97</v>
      </c>
      <c r="Z22" s="49">
        <f t="shared" si="7"/>
        <v>8.6436000000000013E-2</v>
      </c>
      <c r="AA22" s="50" t="str">
        <f t="shared" si="2"/>
        <v>Muy Baja</v>
      </c>
      <c r="AB22" s="49">
        <f t="shared" si="3"/>
        <v>8.6436000000000013E-2</v>
      </c>
      <c r="AC22" s="51" t="str">
        <f t="shared" si="4"/>
        <v>Moderado</v>
      </c>
      <c r="AD22" s="49">
        <f t="shared" si="8"/>
        <v>0.6</v>
      </c>
      <c r="AE22" s="52" t="str">
        <f t="shared" si="6"/>
        <v>Muy Baja - Moderado</v>
      </c>
      <c r="AF22" s="57" t="str">
        <f>+VLOOKUP(AE22,Datos!$J$4:$K$28,2,)</f>
        <v>MODERADO</v>
      </c>
      <c r="AG22" s="184"/>
      <c r="AH22" s="2"/>
      <c r="AI22" s="124"/>
      <c r="AJ22" s="127"/>
      <c r="AK22" s="103"/>
      <c r="AM22" s="148"/>
      <c r="AN22" s="97" t="s">
        <v>98</v>
      </c>
      <c r="AO22" s="137"/>
      <c r="AP22" s="140"/>
      <c r="AQ22" s="93"/>
      <c r="AR22" s="36"/>
      <c r="AS22" s="130"/>
      <c r="AT22" s="222"/>
    </row>
    <row r="23" spans="1:49" ht="187.5" customHeight="1">
      <c r="A23" s="207"/>
      <c r="B23" s="160"/>
      <c r="C23" s="179"/>
      <c r="D23" s="179"/>
      <c r="E23" s="179"/>
      <c r="F23" s="210"/>
      <c r="G23" s="160"/>
      <c r="H23" s="181"/>
      <c r="I23" s="182"/>
      <c r="J23" s="107"/>
      <c r="K23" s="105"/>
      <c r="L23" s="181"/>
      <c r="M23" s="182"/>
      <c r="N23" s="113"/>
      <c r="O23" s="115"/>
      <c r="P23" s="2"/>
      <c r="Q23" s="41">
        <v>7</v>
      </c>
      <c r="R23" s="67" t="s">
        <v>99</v>
      </c>
      <c r="S23" s="45" t="str">
        <f t="shared" si="0"/>
        <v>Impacto</v>
      </c>
      <c r="T23" s="6" t="s">
        <v>100</v>
      </c>
      <c r="U23" s="6" t="s">
        <v>66</v>
      </c>
      <c r="V23" s="47" t="str">
        <f t="shared" si="1"/>
        <v>25%</v>
      </c>
      <c r="W23" s="65" t="s">
        <v>101</v>
      </c>
      <c r="X23" s="43" t="s">
        <v>102</v>
      </c>
      <c r="Y23" s="63" t="s">
        <v>103</v>
      </c>
      <c r="Z23" s="49">
        <f t="shared" si="7"/>
        <v>8.6436000000000013E-2</v>
      </c>
      <c r="AA23" s="50" t="str">
        <f t="shared" si="2"/>
        <v>Muy Baja</v>
      </c>
      <c r="AB23" s="49">
        <f t="shared" si="3"/>
        <v>8.6436000000000013E-2</v>
      </c>
      <c r="AC23" s="51" t="str">
        <f t="shared" si="4"/>
        <v>Moderado</v>
      </c>
      <c r="AD23" s="49">
        <f t="shared" si="8"/>
        <v>0.44999999999999996</v>
      </c>
      <c r="AE23" s="52" t="str">
        <f t="shared" si="6"/>
        <v>Muy Baja - Moderado</v>
      </c>
      <c r="AF23" s="57" t="str">
        <f>+VLOOKUP(AE23,Datos!$J$4:$K$28,2,)</f>
        <v>MODERADO</v>
      </c>
      <c r="AG23" s="184"/>
      <c r="AH23" s="2"/>
      <c r="AI23" s="124"/>
      <c r="AJ23" s="127"/>
      <c r="AK23" s="103"/>
      <c r="AM23" s="148"/>
      <c r="AN23" s="97" t="s">
        <v>104</v>
      </c>
      <c r="AO23" s="137"/>
      <c r="AP23" s="140"/>
      <c r="AQ23" s="93"/>
      <c r="AR23" s="36"/>
      <c r="AS23" s="130"/>
      <c r="AT23" s="222"/>
    </row>
    <row r="24" spans="1:49" ht="275.25" customHeight="1">
      <c r="A24" s="158"/>
      <c r="B24" s="156"/>
      <c r="C24" s="152"/>
      <c r="D24" s="152"/>
      <c r="E24" s="152"/>
      <c r="F24" s="154"/>
      <c r="G24" s="156"/>
      <c r="H24" s="110"/>
      <c r="I24" s="112"/>
      <c r="J24" s="108"/>
      <c r="K24" s="106"/>
      <c r="L24" s="110"/>
      <c r="M24" s="112"/>
      <c r="N24" s="114"/>
      <c r="O24" s="116"/>
      <c r="P24" s="34"/>
      <c r="Q24" s="41">
        <v>8</v>
      </c>
      <c r="R24" s="42" t="s">
        <v>105</v>
      </c>
      <c r="S24" s="69" t="str">
        <f t="shared" si="0"/>
        <v>Impacto</v>
      </c>
      <c r="T24" s="43" t="s">
        <v>100</v>
      </c>
      <c r="U24" s="43" t="s">
        <v>66</v>
      </c>
      <c r="V24" s="70" t="str">
        <f t="shared" si="1"/>
        <v>25%</v>
      </c>
      <c r="W24" s="44" t="s">
        <v>106</v>
      </c>
      <c r="X24" s="44" t="s">
        <v>107</v>
      </c>
      <c r="Y24" s="44" t="s">
        <v>108</v>
      </c>
      <c r="Z24" s="71">
        <f t="shared" si="7"/>
        <v>8.6436000000000013E-2</v>
      </c>
      <c r="AA24" s="72" t="str">
        <f t="shared" si="2"/>
        <v>Muy Baja</v>
      </c>
      <c r="AB24" s="71">
        <f t="shared" si="3"/>
        <v>8.6436000000000013E-2</v>
      </c>
      <c r="AC24" s="73" t="str">
        <f t="shared" si="4"/>
        <v>Menor</v>
      </c>
      <c r="AD24" s="71">
        <f t="shared" si="8"/>
        <v>0.33749999999999997</v>
      </c>
      <c r="AE24" s="74" t="str">
        <f t="shared" si="6"/>
        <v>Muy Baja - Menor</v>
      </c>
      <c r="AF24" s="75" t="str">
        <f>+VLOOKUP(AE24,Datos!$J$4:$K$28,2,)</f>
        <v>BAJO</v>
      </c>
      <c r="AG24" s="184"/>
      <c r="AH24" s="34"/>
      <c r="AI24" s="125"/>
      <c r="AJ24" s="128"/>
      <c r="AK24" s="101"/>
      <c r="AM24" s="149"/>
      <c r="AN24" s="97" t="s">
        <v>109</v>
      </c>
      <c r="AO24" s="138"/>
      <c r="AP24" s="141"/>
      <c r="AQ24" s="93"/>
      <c r="AR24" s="36"/>
      <c r="AS24" s="131"/>
      <c r="AT24" s="223"/>
    </row>
    <row r="25" spans="1:49" ht="183.75" customHeight="1">
      <c r="A25" s="157">
        <v>2</v>
      </c>
      <c r="B25" s="155" t="s">
        <v>58</v>
      </c>
      <c r="C25" s="151" t="s">
        <v>110</v>
      </c>
      <c r="D25" s="151" t="s">
        <v>111</v>
      </c>
      <c r="E25" s="151" t="s">
        <v>112</v>
      </c>
      <c r="F25" s="153"/>
      <c r="G25" s="155">
        <v>295</v>
      </c>
      <c r="H25" s="109" t="str">
        <f>IF(G25&lt;=0,"",IF(G25&lt;=2,"Muy Baja",IF(G25&lt;=24,"Baja",IF(G25&lt;=500,"Media",IF(G25&lt;=5000,"Alta","Muy Alta")))))</f>
        <v>Media</v>
      </c>
      <c r="I25" s="111">
        <f>IF(H25="","",IF(H25="Muy Baja",0.2,IF(H25="Baja",0.4,IF(H25="Media",0.6,IF(H25="Alta",0.8,IF(H25="Muy Alta",1,))))))</f>
        <v>0.6</v>
      </c>
      <c r="J25" s="107" t="s">
        <v>113</v>
      </c>
      <c r="K25" s="105" t="str">
        <f>+J25</f>
        <v>El riesgo afecta la imagen de la entidad internamente, de conocimiento general nivel interno, de junta directiva y/o de proveedores</v>
      </c>
      <c r="L25" s="109" t="str">
        <f>+VLOOKUP(K25,Datos!$O$4:$P$15,2,FALSE)</f>
        <v>Menor</v>
      </c>
      <c r="M25" s="111">
        <f>IF(L25="","",IF(L25="Leve",0.2,IF(L25="Menor",0.4,IF(L25="Moderado",0.6,IF(L25="Mayor",0.8,IF(L25="Catastrófico",1,))))))</f>
        <v>0.4</v>
      </c>
      <c r="N25" s="113" t="str">
        <f>+CONCATENATE(H25, " - ", L25)</f>
        <v>Media - Menor</v>
      </c>
      <c r="O25" s="115" t="str">
        <f>+VLOOKUP(N25,Datos!J10:K34,2,)</f>
        <v>MODERADO</v>
      </c>
      <c r="P25" s="2"/>
      <c r="Q25" s="76">
        <v>1</v>
      </c>
      <c r="R25" s="77" t="s">
        <v>114</v>
      </c>
      <c r="S25" s="78" t="str">
        <f t="shared" si="0"/>
        <v>Probabilidad</v>
      </c>
      <c r="T25" s="79" t="s">
        <v>81</v>
      </c>
      <c r="U25" s="79" t="s">
        <v>66</v>
      </c>
      <c r="V25" s="80" t="str">
        <f t="shared" ref="V25:V26" si="9">IF(AND(T25="Preventivo",U25="Automático"),"50%",IF(AND(T25="Preventivo",U25="Manual"),"40%",IF(AND(T25="Detectivo",U25="Automático"),"40%",IF(AND(T25="Detectivo",U25="Manual"),"30%",IF(AND(T25="Correctivo",U25="Automático"),"35%",IF(AND(T25="Correctivo",U25="Manual"),"25%",""))))))</f>
        <v>40%</v>
      </c>
      <c r="W25" s="81" t="s">
        <v>115</v>
      </c>
      <c r="X25" s="79" t="s">
        <v>116</v>
      </c>
      <c r="Y25" s="82" t="s">
        <v>117</v>
      </c>
      <c r="Z25" s="83">
        <f>IFERROR(IF(S25="Probabilidad",(I25-(+I25*V25)),IF(S25="Impacto",I25,"")),"")</f>
        <v>0.36</v>
      </c>
      <c r="AA25" s="84" t="str">
        <f t="shared" si="2"/>
        <v>Baja</v>
      </c>
      <c r="AB25" s="83">
        <f t="shared" si="3"/>
        <v>0.36</v>
      </c>
      <c r="AC25" s="85" t="str">
        <f t="shared" si="4"/>
        <v>Menor</v>
      </c>
      <c r="AD25" s="83">
        <f>IFERROR(IF(S25="Impacto",(M25-(+M25*V25)),IF(S25="Probabilidad",M25,"")),"")</f>
        <v>0.4</v>
      </c>
      <c r="AE25" s="86" t="str">
        <f>+CONCATENATE(AA25, " - ", AC25)</f>
        <v>Baja - Menor</v>
      </c>
      <c r="AF25" s="87" t="str">
        <f>+VLOOKUP(AE25,Datos!$J$4:$K$28,2,)</f>
        <v>MODERADO</v>
      </c>
      <c r="AG25" s="132" t="s">
        <v>118</v>
      </c>
      <c r="AH25" s="2"/>
      <c r="AI25" s="142" t="s">
        <v>119</v>
      </c>
      <c r="AJ25" s="150" t="s">
        <v>120</v>
      </c>
      <c r="AK25" s="100" t="s">
        <v>121</v>
      </c>
      <c r="AM25" s="145" t="s">
        <v>71</v>
      </c>
      <c r="AN25" s="99" t="s">
        <v>85</v>
      </c>
      <c r="AO25" s="134"/>
      <c r="AP25" s="139"/>
      <c r="AQ25" s="95"/>
      <c r="AR25" s="36"/>
      <c r="AS25" s="215" t="s">
        <v>122</v>
      </c>
      <c r="AT25" s="215" t="s">
        <v>123</v>
      </c>
      <c r="AW25" s="64"/>
    </row>
    <row r="26" spans="1:49" ht="273.75" customHeight="1">
      <c r="A26" s="158"/>
      <c r="B26" s="156"/>
      <c r="C26" s="152"/>
      <c r="D26" s="152"/>
      <c r="E26" s="152"/>
      <c r="F26" s="154"/>
      <c r="G26" s="156"/>
      <c r="H26" s="110"/>
      <c r="I26" s="112"/>
      <c r="J26" s="108"/>
      <c r="K26" s="106"/>
      <c r="L26" s="110"/>
      <c r="M26" s="112"/>
      <c r="N26" s="114"/>
      <c r="O26" s="116"/>
      <c r="P26" s="34"/>
      <c r="Q26" s="9">
        <v>2</v>
      </c>
      <c r="R26" s="68" t="s">
        <v>124</v>
      </c>
      <c r="S26" s="46" t="str">
        <f t="shared" si="0"/>
        <v>Impacto</v>
      </c>
      <c r="T26" s="21" t="s">
        <v>100</v>
      </c>
      <c r="U26" s="21" t="s">
        <v>66</v>
      </c>
      <c r="V26" s="48" t="str">
        <f t="shared" si="9"/>
        <v>25%</v>
      </c>
      <c r="W26" s="66" t="s">
        <v>115</v>
      </c>
      <c r="X26" s="22" t="s">
        <v>125</v>
      </c>
      <c r="Y26" s="22" t="s">
        <v>126</v>
      </c>
      <c r="Z26" s="53">
        <f t="shared" ref="Z26" si="10">IFERROR(IF(AND(S25="Probabilidad",S26="Probabilidad"),(AB25-(+AB25*V26)),IF(S26="Probabilidad",($I$17-(+$I$17*V26)),IF(S26="Impacto",AB25,""))),"")</f>
        <v>0.36</v>
      </c>
      <c r="AA26" s="54" t="str">
        <f t="shared" ref="AA26" si="11">IFERROR(IF(Z26="","",IF(Z26&lt;=0.2,"Muy Baja",IF(Z26&lt;=0.4,"Baja",IF(Z26&lt;=0.6,"Media",IF(Z26&lt;=0.8,"Alta","Muy Alta"))))),"")</f>
        <v>Baja</v>
      </c>
      <c r="AB26" s="53">
        <f t="shared" ref="AB26" si="12">+Z26</f>
        <v>0.36</v>
      </c>
      <c r="AC26" s="55" t="str">
        <f t="shared" ref="AC26" si="13">IFERROR(IF(AD26="","",IF(AD26&lt;=0.2,"Leve",IF(AD26&lt;=0.4,"Menor",IF(AD26&lt;=0.6,"Moderado",IF(AD26&lt;=0.8,"Mayor","Catastrófico"))))),"")</f>
        <v>Menor</v>
      </c>
      <c r="AD26" s="53">
        <f>IFERROR(IF(AND(S25="Impacto",S25="Impacto"),(AD25-(+AD25*V26)),IF(S26="Impacto",($M$25-(+$M$25*V26)),IF(S26="Probabilidad",AD25,""))),"")</f>
        <v>0.30000000000000004</v>
      </c>
      <c r="AE26" s="56" t="str">
        <f t="shared" ref="AE26" si="14">+CONCATENATE(AA26, " - ", AC26)</f>
        <v>Baja - Menor</v>
      </c>
      <c r="AF26" s="58" t="str">
        <f>+VLOOKUP(AE26,Datos!$J$4:$K$28,2,)</f>
        <v>MODERADO</v>
      </c>
      <c r="AG26" s="133"/>
      <c r="AH26" s="34"/>
      <c r="AI26" s="125"/>
      <c r="AJ26" s="128"/>
      <c r="AK26" s="101"/>
      <c r="AL26" s="62"/>
      <c r="AM26" s="146"/>
      <c r="AN26" s="98" t="s">
        <v>127</v>
      </c>
      <c r="AO26" s="135"/>
      <c r="AP26" s="141"/>
      <c r="AQ26" s="96"/>
      <c r="AR26" s="89"/>
      <c r="AS26" s="216"/>
      <c r="AT26" s="224"/>
    </row>
    <row r="27" spans="1:49">
      <c r="P27" s="2"/>
      <c r="AR27" s="36"/>
      <c r="AS27" s="90"/>
      <c r="AT27" s="91"/>
    </row>
    <row r="28" spans="1:49">
      <c r="P28" s="2"/>
      <c r="AS28" s="90"/>
    </row>
    <row r="29" spans="1:49">
      <c r="P29" s="2"/>
      <c r="AS29" s="90"/>
    </row>
    <row r="30" spans="1:49">
      <c r="P30" s="2"/>
      <c r="AS30" s="90"/>
    </row>
    <row r="31" spans="1:49">
      <c r="P31" s="2"/>
      <c r="AS31" s="90"/>
    </row>
    <row r="32" spans="1:49">
      <c r="P32" s="2"/>
      <c r="AS32" s="90"/>
    </row>
    <row r="33" spans="16:16">
      <c r="P33" s="2"/>
    </row>
    <row r="34" spans="16:16">
      <c r="P34" s="2"/>
    </row>
    <row r="35" spans="16:16">
      <c r="P35" s="2"/>
    </row>
    <row r="36" spans="16:16">
      <c r="P36" s="2"/>
    </row>
  </sheetData>
  <mergeCells count="72">
    <mergeCell ref="AS25:AS26"/>
    <mergeCell ref="AQ1:AR2"/>
    <mergeCell ref="AS1:AT2"/>
    <mergeCell ref="AQ3:AR4"/>
    <mergeCell ref="AS3:AT4"/>
    <mergeCell ref="AT17:AT24"/>
    <mergeCell ref="AT25:AT26"/>
    <mergeCell ref="C5:AP8"/>
    <mergeCell ref="AQ5:AR6"/>
    <mergeCell ref="AS5:AT6"/>
    <mergeCell ref="AQ7:AR8"/>
    <mergeCell ref="AS7:AT8"/>
    <mergeCell ref="A12:C12"/>
    <mergeCell ref="D12:M12"/>
    <mergeCell ref="M17:M24"/>
    <mergeCell ref="A17:A24"/>
    <mergeCell ref="I17:I24"/>
    <mergeCell ref="L17:L24"/>
    <mergeCell ref="J17:J24"/>
    <mergeCell ref="F17:F24"/>
    <mergeCell ref="C17:C24"/>
    <mergeCell ref="T15:Y15"/>
    <mergeCell ref="O17:O24"/>
    <mergeCell ref="A1:B8"/>
    <mergeCell ref="C1:AP4"/>
    <mergeCell ref="D17:D24"/>
    <mergeCell ref="G17:G24"/>
    <mergeCell ref="H17:H24"/>
    <mergeCell ref="N17:N24"/>
    <mergeCell ref="AG17:AG24"/>
    <mergeCell ref="E17:E24"/>
    <mergeCell ref="A14:O15"/>
    <mergeCell ref="Q14:AG14"/>
    <mergeCell ref="A10:C10"/>
    <mergeCell ref="D10:M10"/>
    <mergeCell ref="A11:C11"/>
    <mergeCell ref="D11:M11"/>
    <mergeCell ref="A25:A26"/>
    <mergeCell ref="B25:B26"/>
    <mergeCell ref="C25:C26"/>
    <mergeCell ref="D25:D26"/>
    <mergeCell ref="B17:B24"/>
    <mergeCell ref="E25:E26"/>
    <mergeCell ref="F25:F26"/>
    <mergeCell ref="G25:G26"/>
    <mergeCell ref="H25:H26"/>
    <mergeCell ref="I25:I26"/>
    <mergeCell ref="AI14:AK15"/>
    <mergeCell ref="AI17:AI24"/>
    <mergeCell ref="AJ17:AJ24"/>
    <mergeCell ref="AS17:AS24"/>
    <mergeCell ref="AG25:AG26"/>
    <mergeCell ref="AO25:AO26"/>
    <mergeCell ref="AO17:AO24"/>
    <mergeCell ref="AP17:AP24"/>
    <mergeCell ref="AP25:AP26"/>
    <mergeCell ref="AI25:AI26"/>
    <mergeCell ref="Z15:AG15"/>
    <mergeCell ref="AM14:AQ15"/>
    <mergeCell ref="AS14:AT15"/>
    <mergeCell ref="AM25:AM26"/>
    <mergeCell ref="AM17:AM24"/>
    <mergeCell ref="AJ25:AJ26"/>
    <mergeCell ref="AK25:AK26"/>
    <mergeCell ref="AK17:AK24"/>
    <mergeCell ref="K17:K24"/>
    <mergeCell ref="J25:J26"/>
    <mergeCell ref="K25:K26"/>
    <mergeCell ref="L25:L26"/>
    <mergeCell ref="M25:M26"/>
    <mergeCell ref="N25:N26"/>
    <mergeCell ref="O25:O26"/>
  </mergeCells>
  <conditionalFormatting sqref="H17:H26">
    <cfRule type="cellIs" dxfId="29" priority="182" operator="equal">
      <formula>"Muy Alta"</formula>
    </cfRule>
    <cfRule type="cellIs" dxfId="28" priority="183" operator="equal">
      <formula>"Alta"</formula>
    </cfRule>
    <cfRule type="cellIs" dxfId="27" priority="184" operator="equal">
      <formula>"Media"</formula>
    </cfRule>
    <cfRule type="cellIs" dxfId="26" priority="185" operator="equal">
      <formula>"Muy Baja"</formula>
    </cfRule>
    <cfRule type="cellIs" dxfId="25" priority="186" operator="equal">
      <formula>"Baja"</formula>
    </cfRule>
  </conditionalFormatting>
  <conditionalFormatting sqref="L17:L26">
    <cfRule type="cellIs" dxfId="24" priority="175" operator="equal">
      <formula>"Leve"</formula>
    </cfRule>
    <cfRule type="cellIs" dxfId="23" priority="176" operator="equal">
      <formula>"Catastrófico"</formula>
    </cfRule>
    <cfRule type="cellIs" dxfId="22" priority="177" operator="equal">
      <formula>"Mayor"</formula>
    </cfRule>
    <cfRule type="cellIs" dxfId="21" priority="178" operator="equal">
      <formula>"Moderado"</formula>
    </cfRule>
    <cfRule type="cellIs" dxfId="20" priority="180" operator="equal">
      <formula>"Menor"</formula>
    </cfRule>
  </conditionalFormatting>
  <conditionalFormatting sqref="O17:O26">
    <cfRule type="cellIs" dxfId="19" priority="169" operator="equal">
      <formula>"EXTREMO"</formula>
    </cfRule>
    <cfRule type="cellIs" dxfId="18" priority="170" operator="equal">
      <formula>"ALTO"</formula>
    </cfRule>
    <cfRule type="cellIs" dxfId="17" priority="172" operator="equal">
      <formula>"BAJO"</formula>
    </cfRule>
    <cfRule type="cellIs" dxfId="16" priority="173" operator="equal">
      <formula>"MODERADO"</formula>
    </cfRule>
  </conditionalFormatting>
  <conditionalFormatting sqref="AA17:AA24">
    <cfRule type="cellIs" dxfId="15" priority="164" operator="equal">
      <formula>"Muy Baja"</formula>
    </cfRule>
  </conditionalFormatting>
  <conditionalFormatting sqref="AA17:AA26">
    <cfRule type="cellIs" dxfId="14" priority="6" operator="equal">
      <formula>"Baja"</formula>
    </cfRule>
    <cfRule type="cellIs" dxfId="13" priority="7" operator="equal">
      <formula>"Media"</formula>
    </cfRule>
    <cfRule type="cellIs" dxfId="12" priority="8" operator="equal">
      <formula>"Muy Alta"</formula>
    </cfRule>
    <cfRule type="cellIs" dxfId="11" priority="9" operator="equal">
      <formula>"Alta"</formula>
    </cfRule>
  </conditionalFormatting>
  <conditionalFormatting sqref="AA25">
    <cfRule type="cellIs" dxfId="10" priority="108" operator="equal">
      <formula>"B+$Z$17Muy Baja"</formula>
    </cfRule>
  </conditionalFormatting>
  <conditionalFormatting sqref="AA26">
    <cfRule type="cellIs" dxfId="9" priority="5" operator="equal">
      <formula>"Muy Baja"</formula>
    </cfRule>
  </conditionalFormatting>
  <conditionalFormatting sqref="AC17:AC26">
    <cfRule type="cellIs" dxfId="8" priority="159" operator="equal">
      <formula>"Catastrófico"</formula>
    </cfRule>
    <cfRule type="cellIs" dxfId="7" priority="160" operator="equal">
      <formula>"Mayor"</formula>
    </cfRule>
    <cfRule type="cellIs" dxfId="6" priority="161" operator="equal">
      <formula>"Moderado"</formula>
    </cfRule>
    <cfRule type="cellIs" dxfId="5" priority="162" operator="equal">
      <formula>"Menor"</formula>
    </cfRule>
    <cfRule type="cellIs" dxfId="4" priority="163" operator="equal">
      <formula>"Leve"</formula>
    </cfRule>
  </conditionalFormatting>
  <conditionalFormatting sqref="AF17:AF26">
    <cfRule type="cellIs" dxfId="3" priority="1" operator="equal">
      <formula>"EXTREMO"</formula>
    </cfRule>
    <cfRule type="cellIs" dxfId="2" priority="2" operator="equal">
      <formula>"ALTO"</formula>
    </cfRule>
    <cfRule type="cellIs" dxfId="1" priority="3" operator="equal">
      <formula>"BAJO"</formula>
    </cfRule>
    <cfRule type="cellIs" dxfId="0" priority="4"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24:M24 M17 L18:M18"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Datos!$A$4:$A$6</xm:f>
          </x14:formula1>
          <xm:sqref>B17:B26</xm:sqref>
        </x14:dataValidation>
        <x14:dataValidation type="list" allowBlank="1" showInputMessage="1" showErrorMessage="1" xr:uid="{00000000-0002-0000-0000-000001000000}">
          <x14:formula1>
            <xm:f>Datos!$O$3:$O$15</xm:f>
          </x14:formula1>
          <xm:sqref>J17:J26</xm:sqref>
        </x14:dataValidation>
        <x14:dataValidation type="list" allowBlank="1" showInputMessage="1" showErrorMessage="1" xr:uid="{00000000-0002-0000-0000-000002000000}">
          <x14:formula1>
            <xm:f>Datos!$P$19:$P$22</xm:f>
          </x14:formula1>
          <xm:sqref>T17:T26</xm:sqref>
        </x14:dataValidation>
        <x14:dataValidation type="list" allowBlank="1" showInputMessage="1" showErrorMessage="1" xr:uid="{00000000-0002-0000-0000-000003000000}">
          <x14:formula1>
            <xm:f>Datos!$P$25:$P$26</xm:f>
          </x14:formula1>
          <xm:sqref>U17:U26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28"/>
  <sheetViews>
    <sheetView topLeftCell="K1" zoomScale="120" zoomScaleNormal="120" workbookViewId="0">
      <selection activeCell="Q15" sqref="Q15"/>
    </sheetView>
  </sheetViews>
  <sheetFormatPr defaultColWidth="11.42578125" defaultRowHeight="14.45"/>
  <cols>
    <col min="7" max="7" width="14.85546875" customWidth="1"/>
    <col min="10" max="10" width="33" customWidth="1"/>
    <col min="15" max="15" width="81.42578125" customWidth="1"/>
  </cols>
  <sheetData>
    <row r="3" spans="1:17">
      <c r="A3" s="25" t="s">
        <v>128</v>
      </c>
      <c r="D3" t="s">
        <v>129</v>
      </c>
      <c r="G3" t="s">
        <v>130</v>
      </c>
      <c r="J3" t="s">
        <v>131</v>
      </c>
      <c r="O3" t="s">
        <v>132</v>
      </c>
    </row>
    <row r="4" spans="1:17">
      <c r="A4" t="s">
        <v>133</v>
      </c>
      <c r="D4" t="s">
        <v>134</v>
      </c>
      <c r="E4" s="24">
        <v>0.2</v>
      </c>
      <c r="G4" t="s">
        <v>135</v>
      </c>
      <c r="H4" s="24">
        <v>0.2</v>
      </c>
      <c r="J4" t="s">
        <v>136</v>
      </c>
      <c r="K4" t="s">
        <v>137</v>
      </c>
      <c r="O4" t="s">
        <v>138</v>
      </c>
      <c r="P4" s="3" t="s">
        <v>139</v>
      </c>
      <c r="Q4" s="27">
        <v>0.2</v>
      </c>
    </row>
    <row r="5" spans="1:17">
      <c r="A5" t="s">
        <v>58</v>
      </c>
      <c r="D5" t="s">
        <v>140</v>
      </c>
      <c r="E5" s="24">
        <v>0.4</v>
      </c>
      <c r="G5" t="s">
        <v>141</v>
      </c>
      <c r="H5" s="24">
        <v>0.4</v>
      </c>
      <c r="J5" t="s">
        <v>142</v>
      </c>
      <c r="K5" t="s">
        <v>137</v>
      </c>
      <c r="O5" s="26" t="s">
        <v>143</v>
      </c>
      <c r="P5" s="3" t="s">
        <v>144</v>
      </c>
      <c r="Q5" s="27">
        <v>0.4</v>
      </c>
    </row>
    <row r="6" spans="1:17">
      <c r="A6" t="s">
        <v>145</v>
      </c>
      <c r="D6" t="s">
        <v>146</v>
      </c>
      <c r="E6" s="24">
        <v>0.6</v>
      </c>
      <c r="G6" t="s">
        <v>147</v>
      </c>
      <c r="H6" s="24">
        <v>0.6</v>
      </c>
      <c r="J6" t="s">
        <v>148</v>
      </c>
      <c r="K6" t="s">
        <v>147</v>
      </c>
      <c r="O6" t="s">
        <v>149</v>
      </c>
      <c r="P6" s="3" t="s">
        <v>150</v>
      </c>
      <c r="Q6" s="27">
        <v>0.6</v>
      </c>
    </row>
    <row r="7" spans="1:17">
      <c r="D7" t="s">
        <v>151</v>
      </c>
      <c r="E7" s="24">
        <v>0.8</v>
      </c>
      <c r="G7" t="s">
        <v>152</v>
      </c>
      <c r="H7" s="24">
        <v>0.8</v>
      </c>
      <c r="J7" t="s">
        <v>153</v>
      </c>
      <c r="K7" t="s">
        <v>154</v>
      </c>
      <c r="O7" t="s">
        <v>155</v>
      </c>
      <c r="P7" s="3" t="s">
        <v>156</v>
      </c>
      <c r="Q7" s="27">
        <v>0.8</v>
      </c>
    </row>
    <row r="8" spans="1:17">
      <c r="D8" t="s">
        <v>157</v>
      </c>
      <c r="E8" s="24">
        <v>1</v>
      </c>
      <c r="G8" t="s">
        <v>158</v>
      </c>
      <c r="H8" s="24">
        <v>1</v>
      </c>
      <c r="J8" t="s">
        <v>159</v>
      </c>
      <c r="K8" t="s">
        <v>160</v>
      </c>
      <c r="O8" t="s">
        <v>161</v>
      </c>
      <c r="P8" s="3" t="s">
        <v>162</v>
      </c>
      <c r="Q8" s="27">
        <v>1</v>
      </c>
    </row>
    <row r="9" spans="1:17">
      <c r="J9" t="s">
        <v>163</v>
      </c>
      <c r="K9" t="s">
        <v>137</v>
      </c>
    </row>
    <row r="10" spans="1:17">
      <c r="J10" t="s">
        <v>164</v>
      </c>
      <c r="K10" t="s">
        <v>147</v>
      </c>
      <c r="O10" t="s">
        <v>165</v>
      </c>
    </row>
    <row r="11" spans="1:17">
      <c r="J11" t="s">
        <v>166</v>
      </c>
      <c r="K11" t="s">
        <v>147</v>
      </c>
      <c r="O11" t="s">
        <v>167</v>
      </c>
      <c r="P11" s="3" t="s">
        <v>139</v>
      </c>
      <c r="Q11" s="27">
        <v>0.2</v>
      </c>
    </row>
    <row r="12" spans="1:17" ht="30.75" customHeight="1">
      <c r="J12" t="s">
        <v>168</v>
      </c>
      <c r="K12" t="s">
        <v>154</v>
      </c>
      <c r="O12" s="26" t="s">
        <v>113</v>
      </c>
      <c r="P12" s="3" t="s">
        <v>144</v>
      </c>
      <c r="Q12" s="27">
        <v>0.4</v>
      </c>
    </row>
    <row r="13" spans="1:17" ht="28.9">
      <c r="J13" t="s">
        <v>169</v>
      </c>
      <c r="K13" t="s">
        <v>160</v>
      </c>
      <c r="O13" s="26" t="s">
        <v>63</v>
      </c>
      <c r="P13" s="3" t="s">
        <v>150</v>
      </c>
      <c r="Q13" s="27">
        <v>0.6</v>
      </c>
    </row>
    <row r="14" spans="1:17" ht="28.9">
      <c r="J14" t="s">
        <v>170</v>
      </c>
      <c r="K14" t="s">
        <v>147</v>
      </c>
      <c r="O14" s="26" t="s">
        <v>171</v>
      </c>
      <c r="P14" s="3" t="s">
        <v>156</v>
      </c>
      <c r="Q14" s="27">
        <v>0.8</v>
      </c>
    </row>
    <row r="15" spans="1:17" ht="28.9">
      <c r="J15" t="s">
        <v>172</v>
      </c>
      <c r="K15" t="s">
        <v>147</v>
      </c>
      <c r="O15" s="26" t="s">
        <v>173</v>
      </c>
      <c r="P15" s="3" t="s">
        <v>162</v>
      </c>
      <c r="Q15" s="27">
        <v>1</v>
      </c>
    </row>
    <row r="16" spans="1:17">
      <c r="J16" t="s">
        <v>174</v>
      </c>
      <c r="K16" t="s">
        <v>147</v>
      </c>
    </row>
    <row r="17" spans="10:16">
      <c r="J17" t="s">
        <v>175</v>
      </c>
      <c r="K17" t="s">
        <v>154</v>
      </c>
    </row>
    <row r="18" spans="10:16">
      <c r="J18" t="s">
        <v>176</v>
      </c>
      <c r="K18" t="s">
        <v>160</v>
      </c>
    </row>
    <row r="19" spans="10:16">
      <c r="J19" t="s">
        <v>177</v>
      </c>
      <c r="K19" t="s">
        <v>147</v>
      </c>
      <c r="P19" t="s">
        <v>178</v>
      </c>
    </row>
    <row r="20" spans="10:16">
      <c r="J20" t="s">
        <v>179</v>
      </c>
      <c r="K20" t="s">
        <v>147</v>
      </c>
      <c r="P20" t="s">
        <v>81</v>
      </c>
    </row>
    <row r="21" spans="10:16">
      <c r="J21" t="s">
        <v>180</v>
      </c>
      <c r="K21" t="s">
        <v>154</v>
      </c>
      <c r="P21" t="s">
        <v>65</v>
      </c>
    </row>
    <row r="22" spans="10:16">
      <c r="J22" t="s">
        <v>181</v>
      </c>
      <c r="K22" t="s">
        <v>154</v>
      </c>
      <c r="P22" t="s">
        <v>100</v>
      </c>
    </row>
    <row r="23" spans="10:16">
      <c r="J23" t="s">
        <v>182</v>
      </c>
      <c r="K23" t="s">
        <v>160</v>
      </c>
    </row>
    <row r="24" spans="10:16">
      <c r="J24" t="s">
        <v>183</v>
      </c>
      <c r="K24" t="s">
        <v>154</v>
      </c>
      <c r="P24" t="s">
        <v>184</v>
      </c>
    </row>
    <row r="25" spans="10:16">
      <c r="J25" t="s">
        <v>185</v>
      </c>
      <c r="K25" t="s">
        <v>154</v>
      </c>
      <c r="P25" t="s">
        <v>186</v>
      </c>
    </row>
    <row r="26" spans="10:16">
      <c r="J26" t="s">
        <v>187</v>
      </c>
      <c r="K26" t="s">
        <v>154</v>
      </c>
      <c r="P26" t="s">
        <v>66</v>
      </c>
    </row>
    <row r="27" spans="10:16">
      <c r="J27" t="s">
        <v>188</v>
      </c>
      <c r="K27" t="s">
        <v>154</v>
      </c>
    </row>
    <row r="28" spans="10:16">
      <c r="J28" t="s">
        <v>189</v>
      </c>
      <c r="K28" t="s">
        <v>160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36" sqref="C36"/>
    </sheetView>
  </sheetViews>
  <sheetFormatPr defaultColWidth="11.42578125"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3427DE-F973-445C-B88F-931F8E8671C1}"/>
</file>

<file path=customXml/itemProps2.xml><?xml version="1.0" encoding="utf-8"?>
<ds:datastoreItem xmlns:ds="http://schemas.openxmlformats.org/officeDocument/2006/customXml" ds:itemID="{61872D32-19F0-45F2-94A7-275DBF875B39}"/>
</file>

<file path=customXml/itemProps3.xml><?xml version="1.0" encoding="utf-8"?>
<ds:datastoreItem xmlns:ds="http://schemas.openxmlformats.org/officeDocument/2006/customXml" ds:itemID="{61C6DAA8-BAE3-4B21-874A-9AA383BCA95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Control Interno</cp:lastModifiedBy>
  <cp:revision/>
  <dcterms:created xsi:type="dcterms:W3CDTF">2021-05-10T15:52:34Z</dcterms:created>
  <dcterms:modified xsi:type="dcterms:W3CDTF">2025-07-08T21:14:05Z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